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/>
  <bookViews>
    <workbookView xWindow="150" yWindow="570" windowWidth="14655" windowHeight="7110" firstSheet="2" activeTab="2"/>
  </bookViews>
  <sheets>
    <sheet name="MVTO PATR" sheetId="7" state="hidden" r:id="rId1"/>
    <sheet name="uba" sheetId="8" state="hidden" r:id="rId2"/>
    <sheet name="Portada" sheetId="37" r:id="rId3"/>
    <sheet name="Datos de entrada" sheetId="35" r:id="rId4"/>
    <sheet name="Evaluación de escenarios" sheetId="33" r:id="rId5"/>
    <sheet name="Comparación resultados" sheetId="36" r:id="rId6"/>
  </sheets>
  <externalReferences>
    <externalReference r:id="rId7"/>
    <externalReference r:id="rId8"/>
    <externalReference r:id="rId9"/>
  </externalReferences>
  <definedNames>
    <definedName name="COSTO_MCIA_VENDIDA">'[1]U-03'!$B$390</definedName>
    <definedName name="COSTO_MERCANCIA_VENDIDA_AGENCIA">'[2]A-05'!$B$201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DEVOLUCIONES">'[2]U-05'!$B$60</definedName>
    <definedName name="GANANCIAS___PERDIDAS_MENSUAL">'[2]BG-05'!$B$346</definedName>
    <definedName name="GASTOS_DE_VENTAS">'[2]A-05'!$B$257</definedName>
    <definedName name="TEST1">#REF!</definedName>
    <definedName name="TESTHKEY">#REF!</definedName>
    <definedName name="TESTKEYS">#REF!</definedName>
    <definedName name="TESTVKEY">#REF!</definedName>
    <definedName name="TONELADAS_AGENCIA">'[2]A-05'!$B$311</definedName>
    <definedName name="TONELADAS_VENDIDAS">'[2]U-05'!$B$500</definedName>
    <definedName name="TOTAL_DESCUENTOS">'[2]U-05'!$B$280</definedName>
    <definedName name="TOTAL_DSCTOS_AGENCIAS">'[2]A-05'!$B$145</definedName>
    <definedName name="UTILIDAD_BRUTA">'[1]U-03'!$B$445</definedName>
    <definedName name="UTILIDAD_BRUTA_AGENCIAS">'[2]A-05'!$B$229</definedName>
    <definedName name="Ventas">#REF!</definedName>
    <definedName name="VENTAS_NETA_AGENCIAS">'[2]A-05'!$B$173</definedName>
    <definedName name="VENTAS_NETAS">'[2]U-05'!$B$335</definedName>
  </definedNames>
  <calcPr calcId="125725"/>
</workbook>
</file>

<file path=xl/calcChain.xml><?xml version="1.0" encoding="utf-8"?>
<calcChain xmlns="http://schemas.openxmlformats.org/spreadsheetml/2006/main">
  <c r="U55" i="35"/>
  <c r="V55" s="1"/>
  <c r="AC55"/>
  <c r="AD55" s="1"/>
  <c r="AB17" i="33"/>
  <c r="D17"/>
  <c r="AC48" i="35"/>
  <c r="AD48" s="1"/>
  <c r="U48"/>
  <c r="V48" s="1"/>
  <c r="M48"/>
  <c r="N48" s="1"/>
  <c r="E48"/>
  <c r="F48" s="1"/>
  <c r="T49"/>
  <c r="AD50"/>
  <c r="AC50"/>
  <c r="AC47"/>
  <c r="AD47" s="1"/>
  <c r="AA41"/>
  <c r="AB51" s="1"/>
  <c r="AA36"/>
  <c r="AB50" s="1"/>
  <c r="AA31"/>
  <c r="AC11" i="33" s="1"/>
  <c r="V50" i="35"/>
  <c r="U50"/>
  <c r="V47"/>
  <c r="U47"/>
  <c r="S41"/>
  <c r="T51" s="1"/>
  <c r="S36"/>
  <c r="T50" s="1"/>
  <c r="S31"/>
  <c r="U11" i="33" s="1"/>
  <c r="N50" i="35"/>
  <c r="M50"/>
  <c r="M47"/>
  <c r="N47" s="1"/>
  <c r="K41"/>
  <c r="L51" s="1"/>
  <c r="K36"/>
  <c r="L50" s="1"/>
  <c r="K31"/>
  <c r="L49" s="1"/>
  <c r="M49" s="1"/>
  <c r="N49" s="1"/>
  <c r="C31"/>
  <c r="D49" s="1"/>
  <c r="F50"/>
  <c r="E50"/>
  <c r="L17" i="33" l="1"/>
  <c r="M11"/>
  <c r="T17"/>
  <c r="E11"/>
  <c r="L52" i="35"/>
  <c r="L55" s="1"/>
  <c r="M55" s="1"/>
  <c r="T52"/>
  <c r="T61" s="1"/>
  <c r="AA29"/>
  <c r="S29"/>
  <c r="K29"/>
  <c r="N52"/>
  <c r="N61" s="1"/>
  <c r="AB49"/>
  <c r="M52"/>
  <c r="M61" s="1"/>
  <c r="E47"/>
  <c r="F47" s="1"/>
  <c r="C41"/>
  <c r="D51" s="1"/>
  <c r="C36"/>
  <c r="H33" i="33"/>
  <c r="AD11"/>
  <c r="AD15" s="1"/>
  <c r="V11"/>
  <c r="V15" s="1"/>
  <c r="N11"/>
  <c r="C29" i="35" l="1"/>
  <c r="L61"/>
  <c r="M10" i="33" s="1"/>
  <c r="L56" i="35"/>
  <c r="N55"/>
  <c r="N56" s="1"/>
  <c r="M56"/>
  <c r="T56"/>
  <c r="AB52"/>
  <c r="AB61" s="1"/>
  <c r="AC49"/>
  <c r="U49"/>
  <c r="L60"/>
  <c r="D50"/>
  <c r="D52" s="1"/>
  <c r="O11" i="33"/>
  <c r="O15" s="1"/>
  <c r="M15"/>
  <c r="U15"/>
  <c r="W11"/>
  <c r="W15" s="1"/>
  <c r="AC15"/>
  <c r="AE11"/>
  <c r="AE15" s="1"/>
  <c r="N15"/>
  <c r="T18"/>
  <c r="T19" s="1"/>
  <c r="AB18"/>
  <c r="AB20" s="1"/>
  <c r="AB21" s="1"/>
  <c r="L18"/>
  <c r="L20" s="1"/>
  <c r="L21" s="1"/>
  <c r="O10"/>
  <c r="N10"/>
  <c r="D61" i="35" l="1"/>
  <c r="D55"/>
  <c r="AC10" i="33"/>
  <c r="AD49" i="35"/>
  <c r="AD52" s="1"/>
  <c r="AC52"/>
  <c r="U10" i="33"/>
  <c r="V49" i="35"/>
  <c r="V52" s="1"/>
  <c r="V56" s="1"/>
  <c r="U52"/>
  <c r="U56" s="1"/>
  <c r="M9" i="33"/>
  <c r="M12" s="1"/>
  <c r="M29" s="1"/>
  <c r="W31"/>
  <c r="W32" s="1"/>
  <c r="L19"/>
  <c r="U31"/>
  <c r="U32" s="1"/>
  <c r="N31"/>
  <c r="N32" s="1"/>
  <c r="T20"/>
  <c r="T21" s="1"/>
  <c r="V31"/>
  <c r="V32" s="1"/>
  <c r="M31"/>
  <c r="M32" s="1"/>
  <c r="AB19"/>
  <c r="AC31"/>
  <c r="AC32" s="1"/>
  <c r="AD31"/>
  <c r="AD32" s="1"/>
  <c r="AE31"/>
  <c r="AE32" s="1"/>
  <c r="O31"/>
  <c r="O32" s="1"/>
  <c r="E55" i="35" l="1"/>
  <c r="F55" s="1"/>
  <c r="D56"/>
  <c r="AE10" i="33"/>
  <c r="AD61" i="35"/>
  <c r="AC61"/>
  <c r="AD10" i="33" s="1"/>
  <c r="V61" i="35"/>
  <c r="W10" i="33" s="1"/>
  <c r="U61" i="35"/>
  <c r="V10" i="33" s="1"/>
  <c r="M60" i="35"/>
  <c r="N9" i="33" s="1"/>
  <c r="N12" s="1"/>
  <c r="N29" s="1"/>
  <c r="AC56" i="35"/>
  <c r="AB60"/>
  <c r="AC9" i="33" s="1"/>
  <c r="AC12" s="1"/>
  <c r="AB56" i="35"/>
  <c r="T60"/>
  <c r="U9" i="33" s="1"/>
  <c r="U12" s="1"/>
  <c r="M13"/>
  <c r="M14" s="1"/>
  <c r="M30" l="1"/>
  <c r="K24"/>
  <c r="C7" i="36" s="1"/>
  <c r="N60" i="35"/>
  <c r="O9" i="33" s="1"/>
  <c r="O12" s="1"/>
  <c r="M33"/>
  <c r="M16"/>
  <c r="M18" s="1"/>
  <c r="M19" s="1"/>
  <c r="N13"/>
  <c r="N14" s="1"/>
  <c r="N16" s="1"/>
  <c r="N18" s="1"/>
  <c r="AC29"/>
  <c r="AC13"/>
  <c r="AC14" s="1"/>
  <c r="AA24" s="1"/>
  <c r="AC60" i="35"/>
  <c r="AD9" i="33" s="1"/>
  <c r="AD12" s="1"/>
  <c r="U60" i="35"/>
  <c r="V9" i="33" s="1"/>
  <c r="V12" s="1"/>
  <c r="U29"/>
  <c r="U13"/>
  <c r="U14" s="1"/>
  <c r="S24" s="1"/>
  <c r="M20" l="1"/>
  <c r="M21" s="1"/>
  <c r="N19"/>
  <c r="N24" s="1"/>
  <c r="F7" i="36" s="1"/>
  <c r="N30" i="33"/>
  <c r="N33"/>
  <c r="AD29"/>
  <c r="AD13"/>
  <c r="AD14" s="1"/>
  <c r="AC30"/>
  <c r="C9" i="36"/>
  <c r="AC33" i="33"/>
  <c r="AC16"/>
  <c r="AC18" s="1"/>
  <c r="AD60" i="35"/>
  <c r="AE9" i="33" s="1"/>
  <c r="AE12" s="1"/>
  <c r="AD56" i="35"/>
  <c r="V29" i="33"/>
  <c r="V13"/>
  <c r="V14" s="1"/>
  <c r="U16"/>
  <c r="U18" s="1"/>
  <c r="U33"/>
  <c r="U30"/>
  <c r="C8" i="36"/>
  <c r="V60" i="35"/>
  <c r="W9" i="33" s="1"/>
  <c r="W12" s="1"/>
  <c r="O29"/>
  <c r="H7" i="36" s="1"/>
  <c r="O13" i="33"/>
  <c r="O14" s="1"/>
  <c r="N20"/>
  <c r="N21" l="1"/>
  <c r="O24" s="1"/>
  <c r="G7" i="36" s="1"/>
  <c r="AC20" i="33"/>
  <c r="AC21" s="1"/>
  <c r="AC19"/>
  <c r="AD30"/>
  <c r="AD33"/>
  <c r="AD16"/>
  <c r="AD18" s="1"/>
  <c r="AD20" s="1"/>
  <c r="AE29"/>
  <c r="H9" i="36" s="1"/>
  <c r="AE13" i="33"/>
  <c r="AE14" s="1"/>
  <c r="W29"/>
  <c r="H8" i="36" s="1"/>
  <c r="W13" i="33"/>
  <c r="W14" s="1"/>
  <c r="U19"/>
  <c r="U20"/>
  <c r="U21" s="1"/>
  <c r="V33"/>
  <c r="V30"/>
  <c r="V16"/>
  <c r="V18" s="1"/>
  <c r="O30"/>
  <c r="O33"/>
  <c r="I7" i="36" s="1"/>
  <c r="O16" i="33"/>
  <c r="O18" s="1"/>
  <c r="L24" l="1"/>
  <c r="D7" i="36" s="1"/>
  <c r="M24" i="33"/>
  <c r="E7" i="36" s="1"/>
  <c r="AD21" i="33"/>
  <c r="AD19"/>
  <c r="AE16"/>
  <c r="AE18" s="1"/>
  <c r="AC24" s="1"/>
  <c r="E9" i="36" s="1"/>
  <c r="AE33" i="33"/>
  <c r="I9" i="36" s="1"/>
  <c r="AE30" i="33"/>
  <c r="W30"/>
  <c r="W16"/>
  <c r="W18" s="1"/>
  <c r="T24" s="1"/>
  <c r="D8" i="36" s="1"/>
  <c r="W33" i="33"/>
  <c r="I8" i="36" s="1"/>
  <c r="V20" i="33"/>
  <c r="V21" s="1"/>
  <c r="V19"/>
  <c r="O20"/>
  <c r="O21" s="1"/>
  <c r="O19"/>
  <c r="E15"/>
  <c r="U24" l="1"/>
  <c r="E8" i="36" s="1"/>
  <c r="AE20" i="33"/>
  <c r="AE21" s="1"/>
  <c r="AE24" s="1"/>
  <c r="G9" i="36" s="1"/>
  <c r="AB24" i="33"/>
  <c r="D9" i="36" s="1"/>
  <c r="AE19" i="33"/>
  <c r="AD24" s="1"/>
  <c r="F9" i="36" s="1"/>
  <c r="W20" i="33"/>
  <c r="W21" s="1"/>
  <c r="W24" s="1"/>
  <c r="G8" i="36" s="1"/>
  <c r="W19" i="33"/>
  <c r="V24" s="1"/>
  <c r="F8" i="36" s="1"/>
  <c r="D60" i="35"/>
  <c r="E49"/>
  <c r="E52" s="1"/>
  <c r="E61" s="1"/>
  <c r="E31" i="33"/>
  <c r="E32" s="1"/>
  <c r="G11"/>
  <c r="G15" s="1"/>
  <c r="F11"/>
  <c r="E60" i="35" l="1"/>
  <c r="E10" i="33"/>
  <c r="E9"/>
  <c r="F31"/>
  <c r="F32" s="1"/>
  <c r="D18"/>
  <c r="D20" s="1"/>
  <c r="D21" s="1"/>
  <c r="F15"/>
  <c r="G31" s="1"/>
  <c r="G32" s="1"/>
  <c r="E56" i="35" l="1"/>
  <c r="F60"/>
  <c r="E12" i="33"/>
  <c r="E29" s="1"/>
  <c r="F9"/>
  <c r="F49" i="35"/>
  <c r="F52" s="1"/>
  <c r="F61" s="1"/>
  <c r="F10" i="33"/>
  <c r="D19"/>
  <c r="F56" i="35" l="1"/>
  <c r="E13" i="33"/>
  <c r="E14" s="1"/>
  <c r="C24" s="1"/>
  <c r="G9"/>
  <c r="F12"/>
  <c r="E30" l="1"/>
  <c r="G10"/>
  <c r="G12" s="1"/>
  <c r="E16"/>
  <c r="E18" s="1"/>
  <c r="E33"/>
  <c r="C6" i="36"/>
  <c r="F13" i="33"/>
  <c r="F14" s="1"/>
  <c r="F29"/>
  <c r="H6" i="36" l="1"/>
  <c r="E20" i="33"/>
  <c r="E21" s="1"/>
  <c r="E19"/>
  <c r="G29"/>
  <c r="G13"/>
  <c r="G14" s="1"/>
  <c r="F33"/>
  <c r="F30"/>
  <c r="F16"/>
  <c r="F18" s="1"/>
  <c r="O837" i="8"/>
  <c r="N837"/>
  <c r="M837"/>
  <c r="L837"/>
  <c r="K837"/>
  <c r="J837"/>
  <c r="I837"/>
  <c r="H837"/>
  <c r="G837"/>
  <c r="F837"/>
  <c r="E837"/>
  <c r="D837"/>
  <c r="O836"/>
  <c r="N836"/>
  <c r="M836"/>
  <c r="L836"/>
  <c r="K836"/>
  <c r="J836"/>
  <c r="I836"/>
  <c r="H836"/>
  <c r="G836"/>
  <c r="F836"/>
  <c r="E836"/>
  <c r="D836"/>
  <c r="O835"/>
  <c r="O839" s="1"/>
  <c r="N835"/>
  <c r="N839" s="1"/>
  <c r="M835"/>
  <c r="M839" s="1"/>
  <c r="L835"/>
  <c r="L839" s="1"/>
  <c r="K835"/>
  <c r="K839" s="1"/>
  <c r="J835"/>
  <c r="J839" s="1"/>
  <c r="I835"/>
  <c r="I839" s="1"/>
  <c r="H835"/>
  <c r="H839" s="1"/>
  <c r="G835"/>
  <c r="G839" s="1"/>
  <c r="F835"/>
  <c r="F839" s="1"/>
  <c r="E835"/>
  <c r="E839" s="1"/>
  <c r="D835"/>
  <c r="D839" s="1"/>
  <c r="P814"/>
  <c r="P782"/>
  <c r="P768"/>
  <c r="P766"/>
  <c r="O766"/>
  <c r="N766"/>
  <c r="M766"/>
  <c r="L766"/>
  <c r="K766"/>
  <c r="J766"/>
  <c r="I766"/>
  <c r="H766"/>
  <c r="G766"/>
  <c r="F766"/>
  <c r="E766"/>
  <c r="D766"/>
  <c r="P762"/>
  <c r="P761"/>
  <c r="P756"/>
  <c r="P754"/>
  <c r="P752"/>
  <c r="D758" a="1"/>
  <c r="D758" s="1"/>
  <c r="P758" s="1"/>
  <c r="D757" a="1"/>
  <c r="D757" s="1"/>
  <c r="O752"/>
  <c r="O732" s="1" a="1"/>
  <c r="O732" s="1"/>
  <c r="O735" s="1"/>
  <c r="O745" s="1"/>
  <c r="N752"/>
  <c r="N732" s="1" a="1"/>
  <c r="N732" s="1"/>
  <c r="N735" s="1"/>
  <c r="N745" s="1"/>
  <c r="M752"/>
  <c r="L752"/>
  <c r="K752"/>
  <c r="K732" s="1" a="1"/>
  <c r="K732" s="1"/>
  <c r="K735" s="1"/>
  <c r="K745" s="1"/>
  <c r="J752"/>
  <c r="I752"/>
  <c r="H752"/>
  <c r="G752"/>
  <c r="F752"/>
  <c r="E752"/>
  <c r="D752"/>
  <c r="P748"/>
  <c r="P747"/>
  <c r="P743"/>
  <c r="P740"/>
  <c r="P739"/>
  <c r="P737"/>
  <c r="P736"/>
  <c r="P734"/>
  <c r="P731"/>
  <c r="O742" a="1"/>
  <c r="O742" s="1"/>
  <c r="O744" s="1"/>
  <c r="N742" a="1"/>
  <c r="N742" s="1"/>
  <c r="N744" s="1"/>
  <c r="M742" a="1"/>
  <c r="M742" s="1"/>
  <c r="M744" s="1"/>
  <c r="L742" a="1"/>
  <c r="L742" s="1"/>
  <c r="L744" s="1"/>
  <c r="K742" a="1"/>
  <c r="K742" s="1"/>
  <c r="K744" s="1"/>
  <c r="J742" a="1"/>
  <c r="J742" s="1"/>
  <c r="J744" s="1"/>
  <c r="I742" a="1"/>
  <c r="I742" s="1"/>
  <c r="I744" s="1"/>
  <c r="H742" a="1"/>
  <c r="H742" s="1"/>
  <c r="H744" s="1"/>
  <c r="G742" a="1"/>
  <c r="G742" s="1"/>
  <c r="G744" s="1"/>
  <c r="F742" a="1"/>
  <c r="F742" s="1"/>
  <c r="F744" s="1"/>
  <c r="E742" a="1"/>
  <c r="E742" s="1"/>
  <c r="E744" s="1"/>
  <c r="D742" a="1"/>
  <c r="D742" s="1"/>
  <c r="P742" s="1"/>
  <c r="P744" s="1"/>
  <c r="O741"/>
  <c r="O746" s="1"/>
  <c r="O749" s="1"/>
  <c r="N741"/>
  <c r="N746" s="1"/>
  <c r="N749" s="1"/>
  <c r="M741"/>
  <c r="M746" s="1"/>
  <c r="M749" s="1"/>
  <c r="L741"/>
  <c r="L746" s="1"/>
  <c r="L749" s="1"/>
  <c r="K741"/>
  <c r="K746" s="1"/>
  <c r="K749" s="1"/>
  <c r="J741"/>
  <c r="J746" s="1"/>
  <c r="J749" s="1"/>
  <c r="I741"/>
  <c r="I746" s="1"/>
  <c r="I749" s="1"/>
  <c r="H741"/>
  <c r="H746" s="1"/>
  <c r="H749" s="1"/>
  <c r="G741"/>
  <c r="G746" s="1"/>
  <c r="G749" s="1"/>
  <c r="F741"/>
  <c r="F746" s="1"/>
  <c r="F749" s="1"/>
  <c r="E741"/>
  <c r="E746" s="1"/>
  <c r="E749" s="1"/>
  <c r="D741"/>
  <c r="D746" s="1"/>
  <c r="O738"/>
  <c r="N738"/>
  <c r="M738"/>
  <c r="L738"/>
  <c r="K738"/>
  <c r="J738"/>
  <c r="I738"/>
  <c r="H738"/>
  <c r="G738"/>
  <c r="F738"/>
  <c r="E738"/>
  <c r="D738"/>
  <c r="M732" a="1"/>
  <c r="M732" s="1"/>
  <c r="M735" s="1"/>
  <c r="M745" s="1"/>
  <c r="L732" a="1"/>
  <c r="L732" s="1"/>
  <c r="L735" s="1"/>
  <c r="L745" s="1"/>
  <c r="J732" a="1"/>
  <c r="J732" s="1"/>
  <c r="J735" s="1"/>
  <c r="J745" s="1"/>
  <c r="I732" a="1"/>
  <c r="I732" s="1"/>
  <c r="I735" s="1"/>
  <c r="I745" s="1"/>
  <c r="H732" a="1"/>
  <c r="H732" s="1"/>
  <c r="H735" s="1"/>
  <c r="H745" s="1"/>
  <c r="G732" a="1"/>
  <c r="G732" s="1"/>
  <c r="G735" s="1"/>
  <c r="G745" s="1"/>
  <c r="F732" a="1"/>
  <c r="F732" s="1"/>
  <c r="F735" s="1"/>
  <c r="F745" s="1"/>
  <c r="E732" a="1"/>
  <c r="E732" s="1"/>
  <c r="E735" s="1"/>
  <c r="E745" s="1"/>
  <c r="D732" a="1"/>
  <c r="D732" s="1"/>
  <c r="P732" s="1"/>
  <c r="P735" s="1"/>
  <c r="P745" s="1"/>
  <c r="O731"/>
  <c r="N731"/>
  <c r="M731"/>
  <c r="M733" s="1"/>
  <c r="L731"/>
  <c r="L711" s="1"/>
  <c r="K731"/>
  <c r="J731"/>
  <c r="J733" s="1"/>
  <c r="I731"/>
  <c r="I733" s="1"/>
  <c r="H731"/>
  <c r="H711" s="1"/>
  <c r="G731"/>
  <c r="G733" s="1"/>
  <c r="F731"/>
  <c r="F733" s="1"/>
  <c r="E731"/>
  <c r="E711" s="1"/>
  <c r="D731"/>
  <c r="D711" s="1"/>
  <c r="P721"/>
  <c r="P715"/>
  <c r="P712"/>
  <c r="O719" a="1"/>
  <c r="O719" s="1"/>
  <c r="N719" a="1"/>
  <c r="N719" s="1"/>
  <c r="M719" a="1"/>
  <c r="M719" s="1"/>
  <c r="L719" a="1"/>
  <c r="L719" s="1"/>
  <c r="K719" a="1"/>
  <c r="K719" s="1"/>
  <c r="J719" a="1"/>
  <c r="J719" s="1"/>
  <c r="I719" a="1"/>
  <c r="I719" s="1"/>
  <c r="H719" a="1"/>
  <c r="H719" s="1"/>
  <c r="G719" a="1"/>
  <c r="G719" s="1"/>
  <c r="F719" a="1"/>
  <c r="F719" s="1"/>
  <c r="E719" a="1"/>
  <c r="E719" s="1"/>
  <c r="D719" a="1"/>
  <c r="D719" s="1"/>
  <c r="P719" s="1"/>
  <c r="O718" a="1"/>
  <c r="O718" s="1"/>
  <c r="O720" s="1"/>
  <c r="N718" a="1"/>
  <c r="N718" s="1"/>
  <c r="N720" s="1"/>
  <c r="M718" a="1"/>
  <c r="M718" s="1"/>
  <c r="M720" s="1"/>
  <c r="L718" a="1"/>
  <c r="L718" s="1"/>
  <c r="L720" s="1"/>
  <c r="K718" a="1"/>
  <c r="K718" s="1"/>
  <c r="K720" s="1"/>
  <c r="J718" a="1"/>
  <c r="J718" s="1"/>
  <c r="J720" s="1"/>
  <c r="I718" a="1"/>
  <c r="I718" s="1"/>
  <c r="I720" s="1"/>
  <c r="H718" a="1"/>
  <c r="H718" s="1"/>
  <c r="H720" s="1"/>
  <c r="G718" a="1"/>
  <c r="G718" s="1"/>
  <c r="G720" s="1"/>
  <c r="F718" a="1"/>
  <c r="F718" s="1"/>
  <c r="F720" s="1"/>
  <c r="E718" a="1"/>
  <c r="E718" s="1"/>
  <c r="E720" s="1"/>
  <c r="D718" a="1"/>
  <c r="D718" s="1"/>
  <c r="O711"/>
  <c r="N711"/>
  <c r="K711"/>
  <c r="J711"/>
  <c r="G711"/>
  <c r="F711"/>
  <c r="O705"/>
  <c r="N705"/>
  <c r="M705"/>
  <c r="L705"/>
  <c r="K705"/>
  <c r="J705"/>
  <c r="I705"/>
  <c r="H705"/>
  <c r="G705"/>
  <c r="F705"/>
  <c r="E705"/>
  <c r="D705"/>
  <c r="P704"/>
  <c r="N704"/>
  <c r="L704"/>
  <c r="J704"/>
  <c r="H704"/>
  <c r="F704"/>
  <c r="D704"/>
  <c r="P703"/>
  <c r="O703"/>
  <c r="N703"/>
  <c r="M703"/>
  <c r="L703"/>
  <c r="K703"/>
  <c r="J703"/>
  <c r="I703"/>
  <c r="H703"/>
  <c r="G703"/>
  <c r="F703"/>
  <c r="E703"/>
  <c r="D703"/>
  <c r="O701"/>
  <c r="N701"/>
  <c r="M701"/>
  <c r="L701"/>
  <c r="K701"/>
  <c r="J701"/>
  <c r="I701"/>
  <c r="H701"/>
  <c r="G701"/>
  <c r="F701"/>
  <c r="E701"/>
  <c r="D701"/>
  <c r="O700"/>
  <c r="N700"/>
  <c r="M700"/>
  <c r="L700"/>
  <c r="K700"/>
  <c r="J700"/>
  <c r="I700"/>
  <c r="H700"/>
  <c r="G700"/>
  <c r="F700"/>
  <c r="E700"/>
  <c r="D700"/>
  <c r="O699"/>
  <c r="N699"/>
  <c r="M699"/>
  <c r="L699"/>
  <c r="K699"/>
  <c r="J699"/>
  <c r="I699"/>
  <c r="H699"/>
  <c r="G699"/>
  <c r="F699"/>
  <c r="E699"/>
  <c r="D699"/>
  <c r="O698"/>
  <c r="N698"/>
  <c r="M698"/>
  <c r="L698"/>
  <c r="K698"/>
  <c r="J698"/>
  <c r="I698"/>
  <c r="H698"/>
  <c r="G698"/>
  <c r="F698"/>
  <c r="E698"/>
  <c r="D698"/>
  <c r="O697"/>
  <c r="M697"/>
  <c r="K697"/>
  <c r="I697"/>
  <c r="G697"/>
  <c r="E697"/>
  <c r="O696"/>
  <c r="N696"/>
  <c r="M696"/>
  <c r="L696"/>
  <c r="K696"/>
  <c r="J696"/>
  <c r="I696"/>
  <c r="H696"/>
  <c r="G696"/>
  <c r="F696"/>
  <c r="E696"/>
  <c r="D696"/>
  <c r="O695"/>
  <c r="N695"/>
  <c r="M695"/>
  <c r="L695"/>
  <c r="K695"/>
  <c r="J695"/>
  <c r="I695"/>
  <c r="H695"/>
  <c r="G695"/>
  <c r="F695"/>
  <c r="E695"/>
  <c r="D695"/>
  <c r="K693"/>
  <c r="J693"/>
  <c r="G693"/>
  <c r="F693"/>
  <c r="G686"/>
  <c r="F686"/>
  <c r="E686"/>
  <c r="D686"/>
  <c r="O679"/>
  <c r="N679"/>
  <c r="M679"/>
  <c r="L679"/>
  <c r="K679"/>
  <c r="J679"/>
  <c r="I679"/>
  <c r="H679"/>
  <c r="G679"/>
  <c r="F679"/>
  <c r="E679"/>
  <c r="D679"/>
  <c r="O678"/>
  <c r="N678"/>
  <c r="M678"/>
  <c r="L678"/>
  <c r="K678"/>
  <c r="J678"/>
  <c r="I678"/>
  <c r="H678"/>
  <c r="G678"/>
  <c r="F678"/>
  <c r="E678"/>
  <c r="D678"/>
  <c r="O677"/>
  <c r="N677"/>
  <c r="M677"/>
  <c r="L677"/>
  <c r="K677"/>
  <c r="J677"/>
  <c r="O676"/>
  <c r="N676"/>
  <c r="M676"/>
  <c r="L676"/>
  <c r="K676"/>
  <c r="J676"/>
  <c r="I676"/>
  <c r="H676"/>
  <c r="G676"/>
  <c r="F676"/>
  <c r="E676"/>
  <c r="D676"/>
  <c r="O675"/>
  <c r="N675"/>
  <c r="M675"/>
  <c r="L675"/>
  <c r="K675"/>
  <c r="J675"/>
  <c r="I675"/>
  <c r="H675"/>
  <c r="G675"/>
  <c r="F675"/>
  <c r="E675"/>
  <c r="D675"/>
  <c r="O670"/>
  <c r="N670"/>
  <c r="M670"/>
  <c r="L670"/>
  <c r="K670"/>
  <c r="J670"/>
  <c r="I670"/>
  <c r="H670"/>
  <c r="G670"/>
  <c r="F670"/>
  <c r="E670"/>
  <c r="D670"/>
  <c r="O669"/>
  <c r="N669"/>
  <c r="M669"/>
  <c r="L669"/>
  <c r="K669"/>
  <c r="J669"/>
  <c r="I669"/>
  <c r="H669"/>
  <c r="G669"/>
  <c r="F669"/>
  <c r="E669"/>
  <c r="D669"/>
  <c r="O667"/>
  <c r="N667"/>
  <c r="M667"/>
  <c r="L667"/>
  <c r="K667"/>
  <c r="J667"/>
  <c r="I667"/>
  <c r="H667"/>
  <c r="G667"/>
  <c r="F667"/>
  <c r="E667"/>
  <c r="D667"/>
  <c r="O665"/>
  <c r="N665"/>
  <c r="M665"/>
  <c r="L665"/>
  <c r="K665"/>
  <c r="J665"/>
  <c r="I665"/>
  <c r="H665"/>
  <c r="G665"/>
  <c r="F665"/>
  <c r="E665"/>
  <c r="D665"/>
  <c r="O660"/>
  <c r="N660"/>
  <c r="M660"/>
  <c r="L660"/>
  <c r="K660"/>
  <c r="J660"/>
  <c r="I660"/>
  <c r="H660"/>
  <c r="G660"/>
  <c r="F660"/>
  <c r="E660"/>
  <c r="D660"/>
  <c r="O646"/>
  <c r="N646"/>
  <c r="M646"/>
  <c r="L646"/>
  <c r="K646"/>
  <c r="J646"/>
  <c r="I646"/>
  <c r="H646"/>
  <c r="G646"/>
  <c r="F646"/>
  <c r="E646"/>
  <c r="D646"/>
  <c r="P645"/>
  <c r="N645"/>
  <c r="L645"/>
  <c r="J645"/>
  <c r="H645"/>
  <c r="F645"/>
  <c r="D645"/>
  <c r="P644"/>
  <c r="O644"/>
  <c r="N644"/>
  <c r="M644"/>
  <c r="L644"/>
  <c r="K644"/>
  <c r="J644"/>
  <c r="I644"/>
  <c r="H644"/>
  <c r="G644"/>
  <c r="F644"/>
  <c r="E644"/>
  <c r="D644"/>
  <c r="O642"/>
  <c r="N642"/>
  <c r="M642"/>
  <c r="L642"/>
  <c r="K642"/>
  <c r="J642"/>
  <c r="I642"/>
  <c r="H642"/>
  <c r="G642"/>
  <c r="F642"/>
  <c r="E642"/>
  <c r="D642"/>
  <c r="O641"/>
  <c r="N641"/>
  <c r="M641"/>
  <c r="L641"/>
  <c r="K641"/>
  <c r="J641"/>
  <c r="I641"/>
  <c r="H641"/>
  <c r="G641"/>
  <c r="F641"/>
  <c r="E641"/>
  <c r="D641"/>
  <c r="O640"/>
  <c r="N640"/>
  <c r="M640"/>
  <c r="L640"/>
  <c r="K640"/>
  <c r="J640"/>
  <c r="I640"/>
  <c r="H640"/>
  <c r="G640"/>
  <c r="F640"/>
  <c r="E640"/>
  <c r="D640"/>
  <c r="O639"/>
  <c r="N639"/>
  <c r="M639"/>
  <c r="L639"/>
  <c r="K639"/>
  <c r="J639"/>
  <c r="I639"/>
  <c r="H639"/>
  <c r="G639"/>
  <c r="F639"/>
  <c r="E639"/>
  <c r="D639"/>
  <c r="O638"/>
  <c r="M638"/>
  <c r="K638"/>
  <c r="I638"/>
  <c r="G638"/>
  <c r="E638"/>
  <c r="O637"/>
  <c r="N637"/>
  <c r="M637"/>
  <c r="L637"/>
  <c r="K637"/>
  <c r="J637"/>
  <c r="I637"/>
  <c r="H637"/>
  <c r="G637"/>
  <c r="F637"/>
  <c r="E637"/>
  <c r="D637"/>
  <c r="O636"/>
  <c r="N636"/>
  <c r="M636"/>
  <c r="L636"/>
  <c r="K636"/>
  <c r="J636"/>
  <c r="I636"/>
  <c r="H636"/>
  <c r="G636"/>
  <c r="F636"/>
  <c r="E636"/>
  <c r="D636"/>
  <c r="K634"/>
  <c r="J634"/>
  <c r="G634"/>
  <c r="F634"/>
  <c r="G627"/>
  <c r="F627"/>
  <c r="E627"/>
  <c r="D627"/>
  <c r="O620"/>
  <c r="N620"/>
  <c r="M620"/>
  <c r="L620"/>
  <c r="K620"/>
  <c r="J620"/>
  <c r="I620"/>
  <c r="H620"/>
  <c r="G620"/>
  <c r="F620"/>
  <c r="E620"/>
  <c r="D620"/>
  <c r="O619"/>
  <c r="N619"/>
  <c r="M619"/>
  <c r="L619"/>
  <c r="K619"/>
  <c r="J619"/>
  <c r="I619"/>
  <c r="H619"/>
  <c r="G619"/>
  <c r="F619"/>
  <c r="E619"/>
  <c r="D619"/>
  <c r="O618"/>
  <c r="N618"/>
  <c r="M618"/>
  <c r="L618"/>
  <c r="K618"/>
  <c r="J618"/>
  <c r="O617"/>
  <c r="N617"/>
  <c r="M617"/>
  <c r="L617"/>
  <c r="K617"/>
  <c r="J617"/>
  <c r="I617"/>
  <c r="H617"/>
  <c r="G617"/>
  <c r="F617"/>
  <c r="E617"/>
  <c r="D617"/>
  <c r="O616"/>
  <c r="N616"/>
  <c r="M616"/>
  <c r="L616"/>
  <c r="K616"/>
  <c r="J616"/>
  <c r="I616"/>
  <c r="H616"/>
  <c r="G616"/>
  <c r="F616"/>
  <c r="E616"/>
  <c r="D616"/>
  <c r="O611"/>
  <c r="N611"/>
  <c r="M611"/>
  <c r="L611"/>
  <c r="K611"/>
  <c r="J611"/>
  <c r="I611"/>
  <c r="H611"/>
  <c r="G611"/>
  <c r="F611"/>
  <c r="E611"/>
  <c r="D611"/>
  <c r="O610"/>
  <c r="N610"/>
  <c r="M610"/>
  <c r="L610"/>
  <c r="K610"/>
  <c r="J610"/>
  <c r="I610"/>
  <c r="H610"/>
  <c r="G610"/>
  <c r="F610"/>
  <c r="E610"/>
  <c r="D610"/>
  <c r="O608"/>
  <c r="N608"/>
  <c r="M608"/>
  <c r="L608"/>
  <c r="K608"/>
  <c r="J608"/>
  <c r="I608"/>
  <c r="H608"/>
  <c r="G608"/>
  <c r="F608"/>
  <c r="E608"/>
  <c r="D608"/>
  <c r="O606"/>
  <c r="N606"/>
  <c r="M606"/>
  <c r="L606"/>
  <c r="K606"/>
  <c r="J606"/>
  <c r="I606"/>
  <c r="H606"/>
  <c r="G606"/>
  <c r="F606"/>
  <c r="E606"/>
  <c r="D606"/>
  <c r="O601"/>
  <c r="N601"/>
  <c r="M601"/>
  <c r="L601"/>
  <c r="K601"/>
  <c r="J601"/>
  <c r="I601"/>
  <c r="H601"/>
  <c r="G601"/>
  <c r="F601"/>
  <c r="E601"/>
  <c r="D601"/>
  <c r="P587"/>
  <c r="P586"/>
  <c r="O586"/>
  <c r="N586"/>
  <c r="M586"/>
  <c r="L586"/>
  <c r="K586"/>
  <c r="J586"/>
  <c r="I586"/>
  <c r="H586"/>
  <c r="G586"/>
  <c r="F586"/>
  <c r="E586"/>
  <c r="D586"/>
  <c r="O584"/>
  <c r="O702" s="1"/>
  <c r="N584"/>
  <c r="N702" s="1"/>
  <c r="M584"/>
  <c r="M702" s="1"/>
  <c r="L584"/>
  <c r="L702" s="1"/>
  <c r="K584"/>
  <c r="K702" s="1"/>
  <c r="J584"/>
  <c r="J702" s="1"/>
  <c r="I584"/>
  <c r="I702" s="1"/>
  <c r="H584"/>
  <c r="H702" s="1"/>
  <c r="G584"/>
  <c r="G702" s="1"/>
  <c r="F584"/>
  <c r="F702" s="1"/>
  <c r="E584"/>
  <c r="E702" s="1"/>
  <c r="D584"/>
  <c r="D702" s="1"/>
  <c r="P583"/>
  <c r="P701" s="1"/>
  <c r="P582"/>
  <c r="P700" s="1"/>
  <c r="P581"/>
  <c r="P699" s="1"/>
  <c r="P580"/>
  <c r="P698" s="1"/>
  <c r="P578"/>
  <c r="P696" s="1"/>
  <c r="P577"/>
  <c r="P695" s="1"/>
  <c r="P575"/>
  <c r="P574"/>
  <c r="O579"/>
  <c r="N579"/>
  <c r="M579"/>
  <c r="L579"/>
  <c r="K579"/>
  <c r="J579"/>
  <c r="I579"/>
  <c r="H579"/>
  <c r="G579"/>
  <c r="F579"/>
  <c r="E579"/>
  <c r="D579"/>
  <c r="O576"/>
  <c r="N576"/>
  <c r="M576"/>
  <c r="L576"/>
  <c r="K576"/>
  <c r="J576"/>
  <c r="I576"/>
  <c r="H576"/>
  <c r="G576"/>
  <c r="F576"/>
  <c r="E576"/>
  <c r="D576"/>
  <c r="O572"/>
  <c r="N572"/>
  <c r="M572"/>
  <c r="L572"/>
  <c r="K572"/>
  <c r="J572"/>
  <c r="I572"/>
  <c r="H572"/>
  <c r="G572"/>
  <c r="F572"/>
  <c r="E572"/>
  <c r="D572"/>
  <c r="P569"/>
  <c r="P568"/>
  <c r="P567"/>
  <c r="P566"/>
  <c r="O564"/>
  <c r="O682" s="1"/>
  <c r="N564"/>
  <c r="N682" s="1"/>
  <c r="M564"/>
  <c r="M682" s="1"/>
  <c r="L564"/>
  <c r="L682" s="1"/>
  <c r="K564"/>
  <c r="K682" s="1"/>
  <c r="J564"/>
  <c r="J682" s="1"/>
  <c r="I564"/>
  <c r="H564"/>
  <c r="G564"/>
  <c r="F564"/>
  <c r="E564"/>
  <c r="D564"/>
  <c r="P561"/>
  <c r="P679" s="1"/>
  <c r="P560"/>
  <c r="P678" s="1"/>
  <c r="P559"/>
  <c r="P558"/>
  <c r="P676" s="1"/>
  <c r="P557"/>
  <c r="P675" s="1"/>
  <c r="O555"/>
  <c r="N555"/>
  <c r="M555"/>
  <c r="L555"/>
  <c r="K555"/>
  <c r="J555"/>
  <c r="I555"/>
  <c r="H555"/>
  <c r="G555"/>
  <c r="F555"/>
  <c r="E555"/>
  <c r="D555"/>
  <c r="P552"/>
  <c r="P670" s="1"/>
  <c r="P551"/>
  <c r="P669" s="1"/>
  <c r="P550"/>
  <c r="P549"/>
  <c r="P667" s="1"/>
  <c r="P548"/>
  <c r="P547"/>
  <c r="P665" s="1"/>
  <c r="O545"/>
  <c r="N545"/>
  <c r="M545"/>
  <c r="L545"/>
  <c r="K545"/>
  <c r="J545"/>
  <c r="I545"/>
  <c r="H545"/>
  <c r="G545"/>
  <c r="F545"/>
  <c r="E545"/>
  <c r="D545"/>
  <c r="P542"/>
  <c r="P660" s="1"/>
  <c r="P541"/>
  <c r="P540"/>
  <c r="P539"/>
  <c r="P538"/>
  <c r="P469"/>
  <c r="O467" a="1"/>
  <c r="O467" s="1"/>
  <c r="N467" a="1"/>
  <c r="N467" s="1"/>
  <c r="M467" a="1"/>
  <c r="M467" s="1"/>
  <c r="L467" a="1"/>
  <c r="L467" s="1"/>
  <c r="K467" a="1"/>
  <c r="K467" s="1"/>
  <c r="J467" a="1"/>
  <c r="J467" s="1"/>
  <c r="I467" a="1"/>
  <c r="I467" s="1"/>
  <c r="H467" a="1"/>
  <c r="H467" s="1"/>
  <c r="G467" a="1"/>
  <c r="G467" s="1"/>
  <c r="F467" a="1"/>
  <c r="F467" s="1"/>
  <c r="E467" a="1"/>
  <c r="E467" s="1"/>
  <c r="D467" a="1"/>
  <c r="D467" s="1"/>
  <c r="O465" a="1"/>
  <c r="O465" s="1"/>
  <c r="O443" s="1" a="1"/>
  <c r="N465" a="1"/>
  <c r="N465" s="1"/>
  <c r="N443" s="1" a="1"/>
  <c r="M465" a="1"/>
  <c r="M465" s="1"/>
  <c r="M443" s="1" a="1"/>
  <c r="L465" a="1"/>
  <c r="L465" s="1"/>
  <c r="L443" s="1" a="1"/>
  <c r="K465" a="1"/>
  <c r="K465" s="1"/>
  <c r="K443" s="1" a="1"/>
  <c r="J465" a="1"/>
  <c r="J465" s="1"/>
  <c r="J443" s="1" a="1"/>
  <c r="I465" a="1"/>
  <c r="I465" s="1"/>
  <c r="I443" s="1" a="1"/>
  <c r="H465" a="1"/>
  <c r="H465" s="1"/>
  <c r="H443" s="1" a="1"/>
  <c r="G465" a="1"/>
  <c r="G465" s="1"/>
  <c r="G443" s="1" a="1"/>
  <c r="F465" a="1"/>
  <c r="F465" s="1"/>
  <c r="F443" s="1" a="1"/>
  <c r="E465" a="1"/>
  <c r="E465" s="1"/>
  <c r="E443" s="1" a="1"/>
  <c r="D465" a="1"/>
  <c r="D465" s="1"/>
  <c r="O464" a="1"/>
  <c r="O464" s="1"/>
  <c r="N464" a="1"/>
  <c r="N464" s="1"/>
  <c r="M464" a="1"/>
  <c r="M464" s="1"/>
  <c r="L464" a="1"/>
  <c r="L464" s="1"/>
  <c r="K464" a="1"/>
  <c r="K464" s="1"/>
  <c r="J464" a="1"/>
  <c r="J464" s="1"/>
  <c r="I464" a="1"/>
  <c r="I464" s="1"/>
  <c r="H464" a="1"/>
  <c r="H464" s="1"/>
  <c r="G464" a="1"/>
  <c r="G464" s="1"/>
  <c r="F464" a="1"/>
  <c r="F464" s="1"/>
  <c r="E464" a="1"/>
  <c r="E464" s="1"/>
  <c r="D464" a="1"/>
  <c r="D464" s="1"/>
  <c r="P464" s="1"/>
  <c r="O463" a="1"/>
  <c r="O463" s="1"/>
  <c r="O441" s="1" a="1"/>
  <c r="N463" a="1"/>
  <c r="N463" s="1"/>
  <c r="N441" s="1" a="1"/>
  <c r="M463" a="1"/>
  <c r="M463" s="1"/>
  <c r="M441" s="1" a="1"/>
  <c r="L463" a="1"/>
  <c r="L463" s="1"/>
  <c r="L441" s="1" a="1"/>
  <c r="K463" a="1"/>
  <c r="K463" s="1"/>
  <c r="K441" s="1" a="1"/>
  <c r="J463" a="1"/>
  <c r="J463" s="1"/>
  <c r="J441" s="1" a="1"/>
  <c r="I463" a="1"/>
  <c r="I463" s="1"/>
  <c r="I441" s="1" a="1"/>
  <c r="H463" a="1"/>
  <c r="H463" s="1"/>
  <c r="H441" s="1" a="1"/>
  <c r="G463" a="1"/>
  <c r="G463" s="1"/>
  <c r="G441" s="1" a="1"/>
  <c r="F463" a="1"/>
  <c r="F463" s="1"/>
  <c r="F441" s="1" a="1"/>
  <c r="E463" a="1"/>
  <c r="E463" s="1"/>
  <c r="E441" s="1" a="1"/>
  <c r="D463" a="1"/>
  <c r="D463" s="1"/>
  <c r="O462" a="1"/>
  <c r="O462" s="1"/>
  <c r="N462" a="1"/>
  <c r="N462" s="1"/>
  <c r="M462" a="1"/>
  <c r="M462" s="1"/>
  <c r="L462" a="1"/>
  <c r="L462" s="1"/>
  <c r="K462" a="1"/>
  <c r="K462" s="1"/>
  <c r="J462" a="1"/>
  <c r="J462" s="1"/>
  <c r="I462" a="1"/>
  <c r="I462" s="1"/>
  <c r="H462" a="1"/>
  <c r="H462" s="1"/>
  <c r="G462" a="1"/>
  <c r="G462" s="1"/>
  <c r="F462" a="1"/>
  <c r="F462" s="1"/>
  <c r="E462" a="1"/>
  <c r="E462" s="1"/>
  <c r="D462" a="1"/>
  <c r="D462" s="1"/>
  <c r="O460" a="1"/>
  <c r="O460" s="1"/>
  <c r="N460" a="1"/>
  <c r="N460" s="1"/>
  <c r="M460" a="1"/>
  <c r="M460" s="1"/>
  <c r="L460" a="1"/>
  <c r="L460" s="1"/>
  <c r="K460" a="1"/>
  <c r="K460" s="1"/>
  <c r="J460" a="1"/>
  <c r="J460" s="1"/>
  <c r="I460" a="1"/>
  <c r="I460" s="1"/>
  <c r="H460" a="1"/>
  <c r="H460" s="1"/>
  <c r="G460" a="1"/>
  <c r="G460" s="1"/>
  <c r="F460" a="1"/>
  <c r="F460" s="1"/>
  <c r="E460" a="1"/>
  <c r="E460" s="1"/>
  <c r="D460" a="1"/>
  <c r="D460" s="1"/>
  <c r="P460" s="1"/>
  <c r="O459" a="1"/>
  <c r="O459" s="1"/>
  <c r="O461" s="1"/>
  <c r="N459" a="1"/>
  <c r="N459" s="1"/>
  <c r="N461" s="1"/>
  <c r="M459" a="1"/>
  <c r="M459" s="1"/>
  <c r="M461" s="1"/>
  <c r="L459" a="1"/>
  <c r="L459" s="1"/>
  <c r="L461" s="1"/>
  <c r="K459" a="1"/>
  <c r="K459" s="1"/>
  <c r="K461" s="1"/>
  <c r="J459" a="1"/>
  <c r="J459" s="1"/>
  <c r="J461" s="1"/>
  <c r="I459" a="1"/>
  <c r="I459" s="1"/>
  <c r="I461" s="1"/>
  <c r="H459" a="1"/>
  <c r="H459" s="1"/>
  <c r="H461" s="1"/>
  <c r="G459" a="1"/>
  <c r="G459" s="1"/>
  <c r="G461" s="1"/>
  <c r="F459" a="1"/>
  <c r="F459" s="1"/>
  <c r="F461" s="1"/>
  <c r="E459" a="1"/>
  <c r="E459" s="1"/>
  <c r="E461" s="1"/>
  <c r="D459" a="1"/>
  <c r="D459" s="1"/>
  <c r="O457" a="1"/>
  <c r="O457" s="1"/>
  <c r="O693" s="1"/>
  <c r="N457" a="1"/>
  <c r="N457" s="1"/>
  <c r="N693" s="1"/>
  <c r="M457" a="1"/>
  <c r="M457" s="1"/>
  <c r="M693" s="1"/>
  <c r="L457" a="1"/>
  <c r="L457" s="1"/>
  <c r="L693" s="1"/>
  <c r="K457" a="1"/>
  <c r="K457" s="1"/>
  <c r="J457" a="1"/>
  <c r="J457" s="1"/>
  <c r="I457" a="1"/>
  <c r="I457" s="1"/>
  <c r="I693" s="1"/>
  <c r="H457" a="1"/>
  <c r="H457" s="1"/>
  <c r="H693" s="1"/>
  <c r="G457" a="1"/>
  <c r="G457" s="1"/>
  <c r="F457" a="1"/>
  <c r="F457" s="1"/>
  <c r="E457" a="1"/>
  <c r="E457" s="1"/>
  <c r="E693" s="1"/>
  <c r="D457" a="1"/>
  <c r="D457" s="1"/>
  <c r="O456" a="1"/>
  <c r="O456" s="1"/>
  <c r="N456" a="1"/>
  <c r="N456" s="1"/>
  <c r="N692" s="1"/>
  <c r="M456" a="1"/>
  <c r="M456" s="1"/>
  <c r="L456" a="1"/>
  <c r="L456" s="1"/>
  <c r="L692" s="1"/>
  <c r="K456" a="1"/>
  <c r="K456" s="1"/>
  <c r="J456" a="1"/>
  <c r="J456" s="1"/>
  <c r="J692" s="1"/>
  <c r="I456" a="1"/>
  <c r="I456" s="1"/>
  <c r="H456" a="1"/>
  <c r="H456" s="1"/>
  <c r="H692" s="1"/>
  <c r="G456" a="1"/>
  <c r="G456" s="1"/>
  <c r="F456" a="1"/>
  <c r="F456" s="1"/>
  <c r="F692" s="1"/>
  <c r="E456" a="1"/>
  <c r="E456" s="1"/>
  <c r="D456" a="1"/>
  <c r="D456" s="1"/>
  <c r="O451" a="1"/>
  <c r="O451" s="1"/>
  <c r="N451" a="1"/>
  <c r="N451" s="1"/>
  <c r="M451" a="1"/>
  <c r="M451" s="1"/>
  <c r="L451" a="1"/>
  <c r="L451" s="1"/>
  <c r="K451" a="1"/>
  <c r="K451" s="1"/>
  <c r="J451" a="1"/>
  <c r="J451" s="1"/>
  <c r="I451" a="1"/>
  <c r="I451" s="1"/>
  <c r="H451" a="1"/>
  <c r="H451" s="1"/>
  <c r="G451" a="1"/>
  <c r="G451" s="1"/>
  <c r="F451" a="1"/>
  <c r="F451" s="1"/>
  <c r="E451" a="1"/>
  <c r="E451" s="1"/>
  <c r="D451" a="1"/>
  <c r="D451" s="1"/>
  <c r="O449" a="1"/>
  <c r="O449" s="1"/>
  <c r="N449" a="1"/>
  <c r="N449" s="1"/>
  <c r="M449" a="1"/>
  <c r="M449" s="1"/>
  <c r="L449" a="1"/>
  <c r="L449" s="1"/>
  <c r="K449" a="1"/>
  <c r="K449" s="1"/>
  <c r="J449" a="1"/>
  <c r="J449" s="1"/>
  <c r="I449" a="1"/>
  <c r="I449" s="1"/>
  <c r="H449" a="1"/>
  <c r="H449" s="1"/>
  <c r="G449" a="1"/>
  <c r="G449" s="1"/>
  <c r="F449" a="1"/>
  <c r="F449" s="1"/>
  <c r="E449" a="1"/>
  <c r="E449" s="1"/>
  <c r="D449" a="1"/>
  <c r="D449" s="1"/>
  <c r="O448" a="1"/>
  <c r="O448" s="1"/>
  <c r="N448" a="1"/>
  <c r="N448" s="1"/>
  <c r="M448" a="1"/>
  <c r="M448" s="1"/>
  <c r="L448" a="1"/>
  <c r="L448" s="1"/>
  <c r="K448" a="1"/>
  <c r="K448" s="1"/>
  <c r="J448" a="1"/>
  <c r="J448" s="1"/>
  <c r="I448" a="1"/>
  <c r="I448" s="1"/>
  <c r="H448" a="1"/>
  <c r="H448" s="1"/>
  <c r="G448" a="1"/>
  <c r="G448" s="1"/>
  <c r="F448" a="1"/>
  <c r="F448" s="1"/>
  <c r="E448" a="1"/>
  <c r="E448" s="1"/>
  <c r="D448" a="1"/>
  <c r="D448" s="1"/>
  <c r="O443"/>
  <c r="N443"/>
  <c r="M443"/>
  <c r="L443"/>
  <c r="K443"/>
  <c r="J443"/>
  <c r="I443"/>
  <c r="H443"/>
  <c r="G443"/>
  <c r="F443"/>
  <c r="E443"/>
  <c r="O442" a="1"/>
  <c r="O442" s="1"/>
  <c r="N442" a="1"/>
  <c r="N442" s="1"/>
  <c r="M442" a="1"/>
  <c r="M442" s="1"/>
  <c r="L442" a="1"/>
  <c r="L442" s="1"/>
  <c r="K442" a="1"/>
  <c r="K442" s="1"/>
  <c r="J442" a="1"/>
  <c r="J442" s="1"/>
  <c r="I442" a="1"/>
  <c r="I442" s="1"/>
  <c r="H442" a="1"/>
  <c r="H442" s="1"/>
  <c r="G442" a="1"/>
  <c r="G442" s="1"/>
  <c r="F442" a="1"/>
  <c r="F442" s="1"/>
  <c r="E442" a="1"/>
  <c r="E442" s="1"/>
  <c r="D442" a="1"/>
  <c r="D442" s="1"/>
  <c r="P442" s="1"/>
  <c r="O441"/>
  <c r="N441"/>
  <c r="M441"/>
  <c r="L441"/>
  <c r="K441"/>
  <c r="J441"/>
  <c r="I441"/>
  <c r="I677" s="1"/>
  <c r="H441"/>
  <c r="H677" s="1"/>
  <c r="G441"/>
  <c r="G677" s="1"/>
  <c r="F441"/>
  <c r="F677" s="1"/>
  <c r="E441"/>
  <c r="E677" s="1"/>
  <c r="O440" a="1"/>
  <c r="O440" s="1"/>
  <c r="N440" a="1"/>
  <c r="N440" s="1"/>
  <c r="M440" a="1"/>
  <c r="M440" s="1"/>
  <c r="L440" a="1"/>
  <c r="L440" s="1"/>
  <c r="K440" a="1"/>
  <c r="K440" s="1"/>
  <c r="J440" a="1"/>
  <c r="J440" s="1"/>
  <c r="I440" a="1"/>
  <c r="I440" s="1"/>
  <c r="H440" a="1"/>
  <c r="H440" s="1"/>
  <c r="G440" a="1"/>
  <c r="G440" s="1"/>
  <c r="F440" a="1"/>
  <c r="F440" s="1"/>
  <c r="E440" a="1"/>
  <c r="E440" s="1"/>
  <c r="D440" a="1"/>
  <c r="D440" s="1"/>
  <c r="P440" s="1"/>
  <c r="P434"/>
  <c r="P433"/>
  <c r="P431"/>
  <c r="P429"/>
  <c r="O432" a="1"/>
  <c r="O432" s="1"/>
  <c r="O668" s="1"/>
  <c r="N432" a="1"/>
  <c r="N432" s="1"/>
  <c r="N668" s="1"/>
  <c r="M432" a="1"/>
  <c r="M432" s="1"/>
  <c r="M668" s="1"/>
  <c r="L432" a="1"/>
  <c r="L432" s="1"/>
  <c r="L668" s="1"/>
  <c r="K432" a="1"/>
  <c r="K432" s="1"/>
  <c r="K668" s="1"/>
  <c r="J432" a="1"/>
  <c r="J432" s="1"/>
  <c r="J668" s="1"/>
  <c r="I432" a="1"/>
  <c r="I432" s="1"/>
  <c r="I668" s="1"/>
  <c r="H432" a="1"/>
  <c r="H432" s="1"/>
  <c r="H668" s="1"/>
  <c r="G432" a="1"/>
  <c r="G432" s="1"/>
  <c r="G668" s="1"/>
  <c r="F432" a="1"/>
  <c r="F432" s="1"/>
  <c r="F668" s="1"/>
  <c r="E432" a="1"/>
  <c r="E432" s="1"/>
  <c r="E668" s="1"/>
  <c r="D432" a="1"/>
  <c r="D432" s="1"/>
  <c r="O430" a="1"/>
  <c r="O430" s="1"/>
  <c r="N430" a="1"/>
  <c r="N430" s="1"/>
  <c r="N666" s="1"/>
  <c r="M430" a="1"/>
  <c r="M430" s="1"/>
  <c r="L430" a="1"/>
  <c r="L430" s="1"/>
  <c r="L666" s="1"/>
  <c r="K430" a="1"/>
  <c r="K430" s="1"/>
  <c r="J430" a="1"/>
  <c r="J430" s="1"/>
  <c r="J666" s="1"/>
  <c r="I430" a="1"/>
  <c r="I430" s="1"/>
  <c r="H430" a="1"/>
  <c r="H430" s="1"/>
  <c r="H666" s="1"/>
  <c r="G430" a="1"/>
  <c r="G430" s="1"/>
  <c r="F430" a="1"/>
  <c r="F430" s="1"/>
  <c r="F666" s="1"/>
  <c r="E430" a="1"/>
  <c r="E430" s="1"/>
  <c r="D430" a="1"/>
  <c r="D430" s="1"/>
  <c r="O424" a="1"/>
  <c r="O424" s="1"/>
  <c r="N424" a="1"/>
  <c r="N424" s="1"/>
  <c r="M424" a="1"/>
  <c r="M424" s="1"/>
  <c r="L424" a="1"/>
  <c r="L424" s="1"/>
  <c r="K424" a="1"/>
  <c r="K424" s="1"/>
  <c r="J424" a="1"/>
  <c r="J424" s="1"/>
  <c r="I424" a="1"/>
  <c r="I424" s="1"/>
  <c r="H424" a="1"/>
  <c r="H424" s="1"/>
  <c r="G424" a="1"/>
  <c r="G424" s="1"/>
  <c r="F424" a="1"/>
  <c r="F424" s="1"/>
  <c r="E424" a="1"/>
  <c r="E424" s="1"/>
  <c r="D424" a="1"/>
  <c r="D424" s="1"/>
  <c r="P424" s="1"/>
  <c r="O423" a="1"/>
  <c r="O423" s="1"/>
  <c r="O659" s="1"/>
  <c r="N423" a="1"/>
  <c r="N423" s="1"/>
  <c r="N659" s="1"/>
  <c r="M423" a="1"/>
  <c r="M423" s="1"/>
  <c r="M659" s="1"/>
  <c r="L423" a="1"/>
  <c r="L423" s="1"/>
  <c r="L659" s="1"/>
  <c r="K423" a="1"/>
  <c r="K423" s="1"/>
  <c r="K659" s="1"/>
  <c r="J423" a="1"/>
  <c r="J423" s="1"/>
  <c r="J659" s="1"/>
  <c r="I423" a="1"/>
  <c r="I423" s="1"/>
  <c r="I659" s="1"/>
  <c r="H423" a="1"/>
  <c r="H423" s="1"/>
  <c r="H659" s="1"/>
  <c r="G423" a="1"/>
  <c r="G423" s="1"/>
  <c r="G659" s="1"/>
  <c r="F423" a="1"/>
  <c r="F423" s="1"/>
  <c r="F659" s="1"/>
  <c r="E423" a="1"/>
  <c r="E423" s="1"/>
  <c r="E659" s="1"/>
  <c r="D423" a="1"/>
  <c r="D423" s="1"/>
  <c r="O422" a="1"/>
  <c r="O422" s="1"/>
  <c r="O658" s="1"/>
  <c r="N422" a="1"/>
  <c r="N422" s="1"/>
  <c r="N658" s="1"/>
  <c r="M422" a="1"/>
  <c r="M422" s="1"/>
  <c r="M658" s="1"/>
  <c r="L422" a="1"/>
  <c r="L422" s="1"/>
  <c r="L658" s="1"/>
  <c r="K422" a="1"/>
  <c r="K422" s="1"/>
  <c r="K658" s="1"/>
  <c r="J422" a="1"/>
  <c r="J422" s="1"/>
  <c r="J658" s="1"/>
  <c r="I422" a="1"/>
  <c r="I422" s="1"/>
  <c r="I658" s="1"/>
  <c r="H422" a="1"/>
  <c r="H422" s="1"/>
  <c r="H658" s="1"/>
  <c r="G422" a="1"/>
  <c r="G422" s="1"/>
  <c r="G658" s="1"/>
  <c r="F422" a="1"/>
  <c r="F422" s="1"/>
  <c r="F658" s="1"/>
  <c r="E422" a="1"/>
  <c r="E422" s="1"/>
  <c r="E658" s="1"/>
  <c r="D422" a="1"/>
  <c r="D422" s="1"/>
  <c r="D658" s="1"/>
  <c r="O421" a="1"/>
  <c r="O421" s="1"/>
  <c r="O657" s="1"/>
  <c r="N421" a="1"/>
  <c r="N421" s="1"/>
  <c r="N657" s="1"/>
  <c r="M421" a="1"/>
  <c r="M421" s="1"/>
  <c r="M657" s="1"/>
  <c r="L421" a="1"/>
  <c r="L421" s="1"/>
  <c r="L657" s="1"/>
  <c r="K421" a="1"/>
  <c r="K421" s="1"/>
  <c r="K657" s="1"/>
  <c r="J421" a="1"/>
  <c r="J421" s="1"/>
  <c r="J657" s="1"/>
  <c r="I421" a="1"/>
  <c r="I421" s="1"/>
  <c r="I657" s="1"/>
  <c r="H421" a="1"/>
  <c r="H421" s="1"/>
  <c r="H657" s="1"/>
  <c r="G421" a="1"/>
  <c r="G421" s="1"/>
  <c r="G657" s="1"/>
  <c r="F421" a="1"/>
  <c r="F421" s="1"/>
  <c r="F657" s="1"/>
  <c r="E421" a="1"/>
  <c r="E421" s="1"/>
  <c r="E657" s="1"/>
  <c r="D421" a="1"/>
  <c r="D421" s="1"/>
  <c r="O420" a="1"/>
  <c r="O420" s="1"/>
  <c r="O656" s="1"/>
  <c r="N420" a="1"/>
  <c r="N420" s="1"/>
  <c r="M420" a="1"/>
  <c r="M420" s="1"/>
  <c r="M656" s="1"/>
  <c r="L420" a="1"/>
  <c r="L420" s="1"/>
  <c r="K420" a="1"/>
  <c r="K420" s="1"/>
  <c r="K656" s="1"/>
  <c r="J420" a="1"/>
  <c r="J420" s="1"/>
  <c r="I420" a="1"/>
  <c r="I420" s="1"/>
  <c r="I656" s="1"/>
  <c r="H420" a="1"/>
  <c r="H420" s="1"/>
  <c r="G420" a="1"/>
  <c r="G420" s="1"/>
  <c r="G656" s="1"/>
  <c r="F420" a="1"/>
  <c r="F420" s="1"/>
  <c r="E420" a="1"/>
  <c r="E420" s="1"/>
  <c r="D420" a="1"/>
  <c r="D420" s="1"/>
  <c r="N410"/>
  <c r="N528" s="1"/>
  <c r="J410"/>
  <c r="J528" s="1"/>
  <c r="F410"/>
  <c r="F528" s="1"/>
  <c r="O351"/>
  <c r="O410" s="1"/>
  <c r="O528" s="1"/>
  <c r="N351"/>
  <c r="M351"/>
  <c r="M410" s="1"/>
  <c r="M528" s="1"/>
  <c r="L351"/>
  <c r="L410" s="1"/>
  <c r="L528" s="1"/>
  <c r="K351"/>
  <c r="K410" s="1"/>
  <c r="K528" s="1"/>
  <c r="J351"/>
  <c r="I351"/>
  <c r="I410" s="1"/>
  <c r="I528" s="1"/>
  <c r="H351"/>
  <c r="H410" s="1"/>
  <c r="H528" s="1"/>
  <c r="G351"/>
  <c r="G410" s="1"/>
  <c r="G528" s="1"/>
  <c r="F351"/>
  <c r="E351"/>
  <c r="E410" s="1"/>
  <c r="E528" s="1"/>
  <c r="D351"/>
  <c r="D410" s="1"/>
  <c r="D528" s="1"/>
  <c r="O316"/>
  <c r="O375" s="1"/>
  <c r="O493" s="1"/>
  <c r="N316"/>
  <c r="N375" s="1"/>
  <c r="N493" s="1"/>
  <c r="M316"/>
  <c r="M375" s="1"/>
  <c r="M493" s="1"/>
  <c r="L316"/>
  <c r="L375" s="1"/>
  <c r="L493" s="1"/>
  <c r="K316"/>
  <c r="K375" s="1"/>
  <c r="K493" s="1"/>
  <c r="J316"/>
  <c r="J375" s="1"/>
  <c r="J493" s="1"/>
  <c r="I316"/>
  <c r="I375" s="1"/>
  <c r="I493" s="1"/>
  <c r="H316"/>
  <c r="H375" s="1"/>
  <c r="H493" s="1"/>
  <c r="G316"/>
  <c r="G375" s="1"/>
  <c r="G493" s="1"/>
  <c r="F316"/>
  <c r="F375" s="1"/>
  <c r="F493" s="1"/>
  <c r="E316"/>
  <c r="E375" s="1"/>
  <c r="E493" s="1"/>
  <c r="D316"/>
  <c r="D375" s="1"/>
  <c r="D493" s="1"/>
  <c r="O315"/>
  <c r="O374" s="1"/>
  <c r="O492" s="1"/>
  <c r="N315"/>
  <c r="N374" s="1"/>
  <c r="N492" s="1"/>
  <c r="M315"/>
  <c r="M374" s="1"/>
  <c r="M492" s="1"/>
  <c r="L315"/>
  <c r="L374" s="1"/>
  <c r="L492" s="1"/>
  <c r="K315"/>
  <c r="K374" s="1"/>
  <c r="K492" s="1"/>
  <c r="J315"/>
  <c r="J374" s="1"/>
  <c r="J492" s="1"/>
  <c r="I315"/>
  <c r="I374" s="1"/>
  <c r="I492" s="1"/>
  <c r="H315"/>
  <c r="H374" s="1"/>
  <c r="H492" s="1"/>
  <c r="G315"/>
  <c r="G374" s="1"/>
  <c r="G492" s="1"/>
  <c r="F315"/>
  <c r="F374" s="1"/>
  <c r="F492" s="1"/>
  <c r="E315"/>
  <c r="E374" s="1"/>
  <c r="E492" s="1"/>
  <c r="D315"/>
  <c r="D374" s="1"/>
  <c r="D492" s="1"/>
  <c r="O313"/>
  <c r="O372" s="1"/>
  <c r="O490" s="1"/>
  <c r="N313"/>
  <c r="N372" s="1"/>
  <c r="N490" s="1"/>
  <c r="M313"/>
  <c r="M372" s="1"/>
  <c r="M490" s="1"/>
  <c r="L313"/>
  <c r="L372" s="1"/>
  <c r="L490" s="1"/>
  <c r="K313"/>
  <c r="K372" s="1"/>
  <c r="K490" s="1"/>
  <c r="J313"/>
  <c r="J372" s="1"/>
  <c r="J490" s="1"/>
  <c r="I313"/>
  <c r="I372" s="1"/>
  <c r="I490" s="1"/>
  <c r="H313"/>
  <c r="H372" s="1"/>
  <c r="H490" s="1"/>
  <c r="G313"/>
  <c r="G372" s="1"/>
  <c r="G490" s="1"/>
  <c r="F313"/>
  <c r="F372" s="1"/>
  <c r="F490" s="1"/>
  <c r="E313"/>
  <c r="E372" s="1"/>
  <c r="E490" s="1"/>
  <c r="D313"/>
  <c r="D372" s="1"/>
  <c r="D490" s="1"/>
  <c r="O311"/>
  <c r="O370" s="1"/>
  <c r="O488" s="1"/>
  <c r="N311"/>
  <c r="N370" s="1"/>
  <c r="M311"/>
  <c r="M370" s="1"/>
  <c r="M488" s="1"/>
  <c r="L311"/>
  <c r="L370" s="1"/>
  <c r="L488" s="1"/>
  <c r="K311"/>
  <c r="K370" s="1"/>
  <c r="J311"/>
  <c r="I311"/>
  <c r="I370" s="1"/>
  <c r="H311"/>
  <c r="H370" s="1"/>
  <c r="H488" s="1"/>
  <c r="G311"/>
  <c r="G370" s="1"/>
  <c r="F311"/>
  <c r="F370" s="1"/>
  <c r="E311"/>
  <c r="E370" s="1"/>
  <c r="D311"/>
  <c r="D370" s="1"/>
  <c r="D488" s="1"/>
  <c r="P292"/>
  <c r="O290" a="1"/>
  <c r="O290" s="1"/>
  <c r="O291" s="1"/>
  <c r="N290" a="1"/>
  <c r="N290" s="1"/>
  <c r="N291" s="1"/>
  <c r="M290" a="1"/>
  <c r="M290" s="1"/>
  <c r="M291" s="1"/>
  <c r="L290" a="1"/>
  <c r="L290" s="1"/>
  <c r="L291" s="1"/>
  <c r="K290" a="1"/>
  <c r="K290" s="1"/>
  <c r="K291" s="1"/>
  <c r="J290" a="1"/>
  <c r="J290" s="1"/>
  <c r="J291" s="1"/>
  <c r="I290" a="1"/>
  <c r="I290" s="1"/>
  <c r="I291" s="1"/>
  <c r="H290" a="1"/>
  <c r="H290" s="1"/>
  <c r="H291" s="1"/>
  <c r="G290" a="1"/>
  <c r="G290" s="1"/>
  <c r="G291" s="1"/>
  <c r="F290" a="1"/>
  <c r="F290" s="1"/>
  <c r="F291" s="1"/>
  <c r="E290" a="1"/>
  <c r="E290" s="1"/>
  <c r="E291" s="1"/>
  <c r="D290" a="1"/>
  <c r="D290" s="1"/>
  <c r="P290" s="1"/>
  <c r="P291" s="1"/>
  <c r="O288" a="1"/>
  <c r="O288" s="1"/>
  <c r="N288" a="1"/>
  <c r="N288" s="1"/>
  <c r="M288" a="1"/>
  <c r="M288" s="1"/>
  <c r="L288" a="1"/>
  <c r="L288" s="1"/>
  <c r="K288" a="1"/>
  <c r="K288" s="1"/>
  <c r="J288" a="1"/>
  <c r="J288" s="1"/>
  <c r="I288" a="1"/>
  <c r="I288" s="1"/>
  <c r="H288" a="1"/>
  <c r="H288" s="1"/>
  <c r="G288" a="1"/>
  <c r="G288" s="1"/>
  <c r="F288" a="1"/>
  <c r="F288" s="1"/>
  <c r="E288" a="1"/>
  <c r="E288" s="1"/>
  <c r="D288" a="1"/>
  <c r="D288" s="1"/>
  <c r="P288" s="1"/>
  <c r="O287" a="1"/>
  <c r="O287" s="1"/>
  <c r="N287" a="1"/>
  <c r="N287" s="1"/>
  <c r="M287" a="1"/>
  <c r="M287" s="1"/>
  <c r="L287" a="1"/>
  <c r="L287" s="1"/>
  <c r="K287" a="1"/>
  <c r="K287" s="1"/>
  <c r="J287" a="1"/>
  <c r="J287" s="1"/>
  <c r="I287" a="1"/>
  <c r="I287" s="1"/>
  <c r="H287" a="1"/>
  <c r="H287" s="1"/>
  <c r="G287" a="1"/>
  <c r="G287" s="1"/>
  <c r="F287" a="1"/>
  <c r="F287" s="1"/>
  <c r="E287" a="1"/>
  <c r="E287" s="1"/>
  <c r="D287" a="1"/>
  <c r="D287" s="1"/>
  <c r="P287" s="1"/>
  <c r="O286" a="1"/>
  <c r="O286" s="1"/>
  <c r="N286" a="1"/>
  <c r="N286" s="1"/>
  <c r="M286" a="1"/>
  <c r="M286" s="1"/>
  <c r="L286" a="1"/>
  <c r="L286" s="1"/>
  <c r="K286" a="1"/>
  <c r="K286" s="1"/>
  <c r="J286" a="1"/>
  <c r="J286" s="1"/>
  <c r="I286" a="1"/>
  <c r="I286" s="1"/>
  <c r="H286" a="1"/>
  <c r="H286" s="1"/>
  <c r="G286" a="1"/>
  <c r="G286" s="1"/>
  <c r="F286" a="1"/>
  <c r="F286" s="1"/>
  <c r="E286" a="1"/>
  <c r="E286" s="1"/>
  <c r="D286" a="1"/>
  <c r="D286" s="1"/>
  <c r="P286" s="1"/>
  <c r="O285" a="1"/>
  <c r="O285" s="1"/>
  <c r="O289" s="1"/>
  <c r="N285" a="1"/>
  <c r="N285" s="1"/>
  <c r="N289" s="1"/>
  <c r="M285" a="1"/>
  <c r="M285" s="1"/>
  <c r="M289" s="1"/>
  <c r="L285" a="1"/>
  <c r="L285" s="1"/>
  <c r="L289" s="1"/>
  <c r="K285" a="1"/>
  <c r="K285" s="1"/>
  <c r="K289" s="1"/>
  <c r="J285" a="1"/>
  <c r="J285" s="1"/>
  <c r="J289" s="1"/>
  <c r="I285" a="1"/>
  <c r="I285" s="1"/>
  <c r="I289" s="1"/>
  <c r="H285" a="1"/>
  <c r="H285" s="1"/>
  <c r="H289" s="1"/>
  <c r="G285" a="1"/>
  <c r="G285" s="1"/>
  <c r="G289" s="1"/>
  <c r="F285" a="1"/>
  <c r="F285" s="1"/>
  <c r="F289" s="1"/>
  <c r="E285" a="1"/>
  <c r="E285" s="1"/>
  <c r="E289" s="1"/>
  <c r="D285" a="1"/>
  <c r="D285" s="1"/>
  <c r="O283" a="1"/>
  <c r="O283" s="1"/>
  <c r="N283" a="1"/>
  <c r="N283" s="1"/>
  <c r="M283" a="1"/>
  <c r="M283" s="1"/>
  <c r="L283" a="1"/>
  <c r="L283" s="1"/>
  <c r="K283" a="1"/>
  <c r="K283" s="1"/>
  <c r="J283" a="1"/>
  <c r="J283" s="1"/>
  <c r="I283" a="1"/>
  <c r="I283" s="1"/>
  <c r="H283" a="1"/>
  <c r="H283" s="1"/>
  <c r="G283" a="1"/>
  <c r="G283" s="1"/>
  <c r="F283" a="1"/>
  <c r="F283" s="1"/>
  <c r="E283" a="1"/>
  <c r="E283" s="1"/>
  <c r="D283" a="1"/>
  <c r="D283" s="1"/>
  <c r="P283" s="1"/>
  <c r="O282" a="1"/>
  <c r="O282" s="1"/>
  <c r="O284" s="1"/>
  <c r="N282" a="1"/>
  <c r="N282" s="1"/>
  <c r="N284" s="1"/>
  <c r="M282" a="1"/>
  <c r="M282" s="1"/>
  <c r="M284" s="1"/>
  <c r="L282" a="1"/>
  <c r="L282" s="1"/>
  <c r="L284" s="1"/>
  <c r="K282" a="1"/>
  <c r="K282" s="1"/>
  <c r="K284" s="1"/>
  <c r="J282" a="1"/>
  <c r="J282" s="1"/>
  <c r="J284" s="1"/>
  <c r="I282" a="1"/>
  <c r="I282" s="1"/>
  <c r="I284" s="1"/>
  <c r="H282" a="1"/>
  <c r="H282" s="1"/>
  <c r="H284" s="1"/>
  <c r="G282" a="1"/>
  <c r="G282" s="1"/>
  <c r="G284" s="1"/>
  <c r="F282" a="1"/>
  <c r="F282" s="1"/>
  <c r="F284" s="1"/>
  <c r="E282" a="1"/>
  <c r="E282" s="1"/>
  <c r="E284" s="1"/>
  <c r="D282" a="1"/>
  <c r="D282" s="1"/>
  <c r="O280" a="1"/>
  <c r="O280" s="1"/>
  <c r="N280" a="1"/>
  <c r="N280" s="1"/>
  <c r="M280" a="1"/>
  <c r="M280" s="1"/>
  <c r="L280" a="1"/>
  <c r="L280" s="1"/>
  <c r="K280" a="1"/>
  <c r="K280" s="1"/>
  <c r="J280" a="1"/>
  <c r="J280" s="1"/>
  <c r="I280" a="1"/>
  <c r="I280" s="1"/>
  <c r="H280" a="1"/>
  <c r="H280" s="1"/>
  <c r="G280" a="1"/>
  <c r="G280" s="1"/>
  <c r="F280" a="1"/>
  <c r="F280" s="1"/>
  <c r="E280" a="1"/>
  <c r="E280" s="1"/>
  <c r="D280" a="1"/>
  <c r="D280" s="1"/>
  <c r="P280" s="1"/>
  <c r="O279" a="1"/>
  <c r="O279" s="1"/>
  <c r="O281" s="1"/>
  <c r="O293" s="1"/>
  <c r="N279" a="1"/>
  <c r="N279" s="1"/>
  <c r="N281" s="1"/>
  <c r="N293" s="1"/>
  <c r="M279" a="1"/>
  <c r="M279" s="1"/>
  <c r="M281" s="1"/>
  <c r="M293" s="1"/>
  <c r="L279" a="1"/>
  <c r="L279" s="1"/>
  <c r="L281" s="1"/>
  <c r="L293" s="1"/>
  <c r="K279" a="1"/>
  <c r="K279" s="1"/>
  <c r="K281" s="1"/>
  <c r="K293" s="1"/>
  <c r="J279" a="1"/>
  <c r="J279" s="1"/>
  <c r="J281" s="1"/>
  <c r="J293" s="1"/>
  <c r="I279" a="1"/>
  <c r="I279" s="1"/>
  <c r="I281" s="1"/>
  <c r="I293" s="1"/>
  <c r="H279" a="1"/>
  <c r="H279" s="1"/>
  <c r="H281" s="1"/>
  <c r="H293" s="1"/>
  <c r="G279" a="1"/>
  <c r="G279" s="1"/>
  <c r="G281" s="1"/>
  <c r="G293" s="1"/>
  <c r="F279" a="1"/>
  <c r="F279" s="1"/>
  <c r="F281" s="1"/>
  <c r="F293" s="1"/>
  <c r="E279" a="1"/>
  <c r="E279" s="1"/>
  <c r="E281" s="1"/>
  <c r="E293" s="1"/>
  <c r="D279" a="1"/>
  <c r="D279" s="1"/>
  <c r="O274" a="1"/>
  <c r="O274" s="1"/>
  <c r="N274" a="1"/>
  <c r="N274" s="1"/>
  <c r="M274" a="1"/>
  <c r="M274" s="1"/>
  <c r="L274" a="1"/>
  <c r="L274" s="1"/>
  <c r="K274" a="1"/>
  <c r="K274" s="1"/>
  <c r="J274" a="1"/>
  <c r="J274" s="1"/>
  <c r="I274" a="1"/>
  <c r="I274" s="1"/>
  <c r="H274" a="1"/>
  <c r="H274" s="1"/>
  <c r="G274" a="1"/>
  <c r="G274" s="1"/>
  <c r="F274" a="1"/>
  <c r="F274" s="1"/>
  <c r="E274" a="1"/>
  <c r="E274" s="1"/>
  <c r="D274" a="1"/>
  <c r="D274" s="1"/>
  <c r="P274" s="1"/>
  <c r="O273" a="1"/>
  <c r="O273" s="1"/>
  <c r="N273" a="1"/>
  <c r="N273" s="1"/>
  <c r="M273" a="1"/>
  <c r="M273" s="1"/>
  <c r="L273" a="1"/>
  <c r="L273" s="1"/>
  <c r="K273" a="1"/>
  <c r="K273" s="1"/>
  <c r="J273" a="1"/>
  <c r="J273" s="1"/>
  <c r="I273" a="1"/>
  <c r="I273" s="1"/>
  <c r="H273" a="1"/>
  <c r="H273" s="1"/>
  <c r="G273" a="1"/>
  <c r="G273" s="1"/>
  <c r="F273" a="1"/>
  <c r="F273" s="1"/>
  <c r="E273" a="1"/>
  <c r="E273" s="1"/>
  <c r="D273" a="1"/>
  <c r="D273" s="1"/>
  <c r="P273" s="1"/>
  <c r="O272" a="1"/>
  <c r="O272" s="1"/>
  <c r="N272" a="1"/>
  <c r="N272" s="1"/>
  <c r="M272" a="1"/>
  <c r="M272" s="1"/>
  <c r="L272" a="1"/>
  <c r="L272" s="1"/>
  <c r="K272" a="1"/>
  <c r="K272" s="1"/>
  <c r="J272" a="1"/>
  <c r="J272" s="1"/>
  <c r="I272" a="1"/>
  <c r="I272" s="1"/>
  <c r="H272" a="1"/>
  <c r="H272" s="1"/>
  <c r="G272" a="1"/>
  <c r="G272" s="1"/>
  <c r="F272" a="1"/>
  <c r="F272" s="1"/>
  <c r="E272" a="1"/>
  <c r="E272" s="1"/>
  <c r="D272" a="1"/>
  <c r="D272" s="1"/>
  <c r="P272" s="1"/>
  <c r="O271" a="1"/>
  <c r="O271" s="1"/>
  <c r="O277" s="1"/>
  <c r="N271" a="1"/>
  <c r="N271" s="1"/>
  <c r="N277" s="1"/>
  <c r="M271" a="1"/>
  <c r="M271" s="1"/>
  <c r="M277" s="1"/>
  <c r="L271" a="1"/>
  <c r="L271" s="1"/>
  <c r="L277" s="1"/>
  <c r="K271" a="1"/>
  <c r="K271" s="1"/>
  <c r="K277" s="1"/>
  <c r="J271" a="1"/>
  <c r="J271" s="1"/>
  <c r="J277" s="1"/>
  <c r="I271" a="1"/>
  <c r="I271" s="1"/>
  <c r="I277" s="1"/>
  <c r="H271" a="1"/>
  <c r="H271" s="1"/>
  <c r="H277" s="1"/>
  <c r="G271" a="1"/>
  <c r="G271" s="1"/>
  <c r="G277" s="1"/>
  <c r="F271" a="1"/>
  <c r="F271" s="1"/>
  <c r="F277" s="1"/>
  <c r="E271" a="1"/>
  <c r="E271" s="1"/>
  <c r="E277" s="1"/>
  <c r="D271" a="1"/>
  <c r="D271" s="1"/>
  <c r="D277" s="1"/>
  <c r="O266" a="1"/>
  <c r="O266" s="1"/>
  <c r="N266" a="1"/>
  <c r="N266" s="1"/>
  <c r="M266" a="1"/>
  <c r="M266" s="1"/>
  <c r="L266" a="1"/>
  <c r="L266" s="1"/>
  <c r="K266" a="1"/>
  <c r="K266" s="1"/>
  <c r="J266" a="1"/>
  <c r="J266" s="1"/>
  <c r="I266" a="1"/>
  <c r="I266" s="1"/>
  <c r="H266" a="1"/>
  <c r="H266" s="1"/>
  <c r="G266" a="1"/>
  <c r="G266" s="1"/>
  <c r="F266" a="1"/>
  <c r="F266" s="1"/>
  <c r="E266" a="1"/>
  <c r="E266" s="1"/>
  <c r="D266" a="1"/>
  <c r="D266" s="1"/>
  <c r="P266" s="1"/>
  <c r="O265" a="1"/>
  <c r="O265" s="1"/>
  <c r="N265" a="1"/>
  <c r="N265" s="1"/>
  <c r="M265" a="1"/>
  <c r="M265" s="1"/>
  <c r="L265" a="1"/>
  <c r="L265" s="1"/>
  <c r="K265" a="1"/>
  <c r="K265" s="1"/>
  <c r="J265" a="1"/>
  <c r="J265" s="1"/>
  <c r="I265" a="1"/>
  <c r="I265" s="1"/>
  <c r="H265" a="1"/>
  <c r="H265" s="1"/>
  <c r="G265" a="1"/>
  <c r="G265" s="1"/>
  <c r="F265" a="1"/>
  <c r="F265" s="1"/>
  <c r="E265" a="1"/>
  <c r="E265" s="1"/>
  <c r="D265" a="1"/>
  <c r="D265" s="1"/>
  <c r="P265" s="1"/>
  <c r="O264" a="1"/>
  <c r="O264" s="1"/>
  <c r="N264" a="1"/>
  <c r="N264" s="1"/>
  <c r="M264" a="1"/>
  <c r="M264" s="1"/>
  <c r="L264" a="1"/>
  <c r="L264" s="1"/>
  <c r="K264" a="1"/>
  <c r="K264" s="1"/>
  <c r="J264" a="1"/>
  <c r="J264" s="1"/>
  <c r="I264" a="1"/>
  <c r="I264" s="1"/>
  <c r="H264" a="1"/>
  <c r="H264" s="1"/>
  <c r="G264" a="1"/>
  <c r="G264" s="1"/>
  <c r="F264" a="1"/>
  <c r="F264" s="1"/>
  <c r="E264" a="1"/>
  <c r="E264" s="1"/>
  <c r="D264" a="1"/>
  <c r="D264" s="1"/>
  <c r="P264" s="1"/>
  <c r="O263" a="1"/>
  <c r="O263" s="1"/>
  <c r="N263" a="1"/>
  <c r="N263" s="1"/>
  <c r="M263" a="1"/>
  <c r="M263" s="1"/>
  <c r="L263" a="1"/>
  <c r="L263" s="1"/>
  <c r="K263" a="1"/>
  <c r="K263" s="1"/>
  <c r="J263" a="1"/>
  <c r="J263" s="1"/>
  <c r="I263" a="1"/>
  <c r="I263" s="1"/>
  <c r="H263" a="1"/>
  <c r="H263" s="1"/>
  <c r="G263" a="1"/>
  <c r="G263" s="1"/>
  <c r="F263" a="1"/>
  <c r="F263" s="1"/>
  <c r="E263" a="1"/>
  <c r="E263" s="1"/>
  <c r="D263" a="1"/>
  <c r="D263" s="1"/>
  <c r="P263" s="1"/>
  <c r="O262" a="1"/>
  <c r="O262" s="1"/>
  <c r="O269" s="1"/>
  <c r="N262" a="1"/>
  <c r="N262" s="1"/>
  <c r="N269" s="1"/>
  <c r="M262" a="1"/>
  <c r="M262" s="1"/>
  <c r="M269" s="1"/>
  <c r="L262" a="1"/>
  <c r="L262" s="1"/>
  <c r="L269" s="1"/>
  <c r="K262" a="1"/>
  <c r="K262" s="1"/>
  <c r="K269" s="1"/>
  <c r="J262" a="1"/>
  <c r="J262" s="1"/>
  <c r="J269" s="1"/>
  <c r="I262" a="1"/>
  <c r="I262" s="1"/>
  <c r="I269" s="1"/>
  <c r="H262" a="1"/>
  <c r="H262" s="1"/>
  <c r="H269" s="1"/>
  <c r="G262" a="1"/>
  <c r="G262" s="1"/>
  <c r="G269" s="1"/>
  <c r="F262" a="1"/>
  <c r="F262" s="1"/>
  <c r="F269" s="1"/>
  <c r="E262" a="1"/>
  <c r="E262" s="1"/>
  <c r="E269" s="1"/>
  <c r="D262" a="1"/>
  <c r="D262" s="1"/>
  <c r="P262" s="1"/>
  <c r="P269" s="1"/>
  <c r="P257"/>
  <c r="P256"/>
  <c r="P254"/>
  <c r="P252"/>
  <c r="O255" a="1"/>
  <c r="O255" s="1"/>
  <c r="N255" a="1"/>
  <c r="N255" s="1"/>
  <c r="M255" a="1"/>
  <c r="M255" s="1"/>
  <c r="L255" a="1"/>
  <c r="L255" s="1"/>
  <c r="K255" a="1"/>
  <c r="K255" s="1"/>
  <c r="J255" a="1"/>
  <c r="J255" s="1"/>
  <c r="I255" a="1"/>
  <c r="I255" s="1"/>
  <c r="H255" a="1"/>
  <c r="H255" s="1"/>
  <c r="G255" a="1"/>
  <c r="G255" s="1"/>
  <c r="F255" a="1"/>
  <c r="F255" s="1"/>
  <c r="E255" a="1"/>
  <c r="E255" s="1"/>
  <c r="D255" a="1"/>
  <c r="D255" s="1"/>
  <c r="P255" s="1"/>
  <c r="O253" a="1"/>
  <c r="O253" s="1"/>
  <c r="O260" s="1"/>
  <c r="N253" a="1"/>
  <c r="N253" s="1"/>
  <c r="N260" s="1"/>
  <c r="M253" a="1"/>
  <c r="M253" s="1"/>
  <c r="M260" s="1"/>
  <c r="L253" a="1"/>
  <c r="L253" s="1"/>
  <c r="L260" s="1"/>
  <c r="K253" a="1"/>
  <c r="K253" s="1"/>
  <c r="K260" s="1"/>
  <c r="J253" a="1"/>
  <c r="J253" s="1"/>
  <c r="J260" s="1"/>
  <c r="I253" a="1"/>
  <c r="I253" s="1"/>
  <c r="I260" s="1"/>
  <c r="H253" a="1"/>
  <c r="H253" s="1"/>
  <c r="H260" s="1"/>
  <c r="G253" a="1"/>
  <c r="G253" s="1"/>
  <c r="G260" s="1"/>
  <c r="F253" a="1"/>
  <c r="F253" s="1"/>
  <c r="F260" s="1"/>
  <c r="E253" a="1"/>
  <c r="E253" s="1"/>
  <c r="E260" s="1"/>
  <c r="D253" a="1"/>
  <c r="D253" s="1"/>
  <c r="O247" a="1"/>
  <c r="O247" s="1"/>
  <c r="N247" a="1"/>
  <c r="N247" s="1"/>
  <c r="M247" a="1"/>
  <c r="M247" s="1"/>
  <c r="L247" a="1"/>
  <c r="L247" s="1"/>
  <c r="K247" a="1"/>
  <c r="K247" s="1"/>
  <c r="J247" a="1"/>
  <c r="J247" s="1"/>
  <c r="I247" a="1"/>
  <c r="I247" s="1"/>
  <c r="H247" a="1"/>
  <c r="H247" s="1"/>
  <c r="G247" a="1"/>
  <c r="G247" s="1"/>
  <c r="F247" a="1"/>
  <c r="F247" s="1"/>
  <c r="E247" a="1"/>
  <c r="E247" s="1"/>
  <c r="D247" a="1"/>
  <c r="D247" s="1"/>
  <c r="P247" s="1"/>
  <c r="O246" a="1"/>
  <c r="O246" s="1"/>
  <c r="N246" a="1"/>
  <c r="N246" s="1"/>
  <c r="M246" a="1"/>
  <c r="M246" s="1"/>
  <c r="L246" a="1"/>
  <c r="L246" s="1"/>
  <c r="K246" a="1"/>
  <c r="K246" s="1"/>
  <c r="J246" a="1"/>
  <c r="J246" s="1"/>
  <c r="I246" a="1"/>
  <c r="I246" s="1"/>
  <c r="H246" a="1"/>
  <c r="H246" s="1"/>
  <c r="G246" a="1"/>
  <c r="G246" s="1"/>
  <c r="F246" a="1"/>
  <c r="F246" s="1"/>
  <c r="E246" a="1"/>
  <c r="E246" s="1"/>
  <c r="D246" a="1"/>
  <c r="D246" s="1"/>
  <c r="P246" s="1"/>
  <c r="O245" a="1"/>
  <c r="O245" s="1"/>
  <c r="N245" a="1"/>
  <c r="N245" s="1"/>
  <c r="M245" a="1"/>
  <c r="M245" s="1"/>
  <c r="L245" a="1"/>
  <c r="L245" s="1"/>
  <c r="K245" a="1"/>
  <c r="K245" s="1"/>
  <c r="J245" a="1"/>
  <c r="J245" s="1"/>
  <c r="I245" a="1"/>
  <c r="I245" s="1"/>
  <c r="H245" a="1"/>
  <c r="H245" s="1"/>
  <c r="G245" a="1"/>
  <c r="G245" s="1"/>
  <c r="F245" a="1"/>
  <c r="F245" s="1"/>
  <c r="E245" a="1"/>
  <c r="E245" s="1"/>
  <c r="D245" a="1"/>
  <c r="D245" s="1"/>
  <c r="P245" s="1"/>
  <c r="O244" a="1"/>
  <c r="O244" s="1"/>
  <c r="N244" a="1"/>
  <c r="N244" s="1"/>
  <c r="M244" a="1"/>
  <c r="M244" s="1"/>
  <c r="L244" a="1"/>
  <c r="L244" s="1"/>
  <c r="K244" a="1"/>
  <c r="K244" s="1"/>
  <c r="J244" a="1"/>
  <c r="J244" s="1"/>
  <c r="I244" a="1"/>
  <c r="I244" s="1"/>
  <c r="H244" a="1"/>
  <c r="H244" s="1"/>
  <c r="G244" a="1"/>
  <c r="G244" s="1"/>
  <c r="F244" a="1"/>
  <c r="F244" s="1"/>
  <c r="E244" a="1"/>
  <c r="E244" s="1"/>
  <c r="D244" a="1"/>
  <c r="D244" s="1"/>
  <c r="P244" s="1"/>
  <c r="O243" a="1"/>
  <c r="O243" s="1"/>
  <c r="O250" s="1"/>
  <c r="O295" s="1"/>
  <c r="N243" a="1"/>
  <c r="N243" s="1"/>
  <c r="N250" s="1"/>
  <c r="N295" s="1"/>
  <c r="M243" a="1"/>
  <c r="M243" s="1"/>
  <c r="M250" s="1"/>
  <c r="M295" s="1"/>
  <c r="L243" a="1"/>
  <c r="L243" s="1"/>
  <c r="L250" s="1"/>
  <c r="L295" s="1"/>
  <c r="K243" a="1"/>
  <c r="K243" s="1"/>
  <c r="K250" s="1"/>
  <c r="K295" s="1"/>
  <c r="J243" a="1"/>
  <c r="J243" s="1"/>
  <c r="J250" s="1"/>
  <c r="J295" s="1"/>
  <c r="I243" a="1"/>
  <c r="I243" s="1"/>
  <c r="I250" s="1"/>
  <c r="I295" s="1"/>
  <c r="H243" a="1"/>
  <c r="H243" s="1"/>
  <c r="H250" s="1"/>
  <c r="H295" s="1"/>
  <c r="G243" a="1"/>
  <c r="G243" s="1"/>
  <c r="G250" s="1"/>
  <c r="G295" s="1"/>
  <c r="F243" a="1"/>
  <c r="F243" s="1"/>
  <c r="F250" s="1"/>
  <c r="F295" s="1"/>
  <c r="E243" a="1"/>
  <c r="E243" s="1"/>
  <c r="E250" s="1"/>
  <c r="E295" s="1"/>
  <c r="D243" a="1"/>
  <c r="D243" s="1"/>
  <c r="P233"/>
  <c r="P351" s="1"/>
  <c r="O231" a="1"/>
  <c r="O231" s="1"/>
  <c r="N231" a="1"/>
  <c r="N231" s="1"/>
  <c r="M231" a="1"/>
  <c r="M231" s="1"/>
  <c r="L231" a="1"/>
  <c r="L231" s="1"/>
  <c r="K231" a="1"/>
  <c r="K231" s="1"/>
  <c r="J231" a="1"/>
  <c r="J231" s="1"/>
  <c r="I231" a="1"/>
  <c r="I231" s="1"/>
  <c r="H231" a="1"/>
  <c r="H231" s="1"/>
  <c r="G231" a="1"/>
  <c r="G231" s="1"/>
  <c r="F231" a="1"/>
  <c r="F231" s="1"/>
  <c r="E231" a="1"/>
  <c r="E231" s="1"/>
  <c r="D231" a="1"/>
  <c r="D231" s="1"/>
  <c r="O229" a="1"/>
  <c r="O229" s="1"/>
  <c r="O347" s="1"/>
  <c r="N229" a="1"/>
  <c r="N229" s="1"/>
  <c r="N347" s="1"/>
  <c r="M229" a="1"/>
  <c r="M229" s="1"/>
  <c r="M347" s="1"/>
  <c r="L229" a="1"/>
  <c r="L229" s="1"/>
  <c r="L347" s="1"/>
  <c r="K229" a="1"/>
  <c r="K229" s="1"/>
  <c r="K347" s="1"/>
  <c r="J229" a="1"/>
  <c r="J229" s="1"/>
  <c r="J347" s="1"/>
  <c r="I229" a="1"/>
  <c r="I229" s="1"/>
  <c r="I347" s="1"/>
  <c r="H229" a="1"/>
  <c r="H229" s="1"/>
  <c r="H347" s="1"/>
  <c r="G229" a="1"/>
  <c r="G229" s="1"/>
  <c r="G347" s="1"/>
  <c r="F229" a="1"/>
  <c r="F229" s="1"/>
  <c r="F347" s="1"/>
  <c r="E229" a="1"/>
  <c r="E229" s="1"/>
  <c r="E347" s="1"/>
  <c r="D229" a="1"/>
  <c r="D229" s="1"/>
  <c r="O228" a="1"/>
  <c r="O228" s="1"/>
  <c r="O346" s="1"/>
  <c r="N228" a="1"/>
  <c r="N228" s="1"/>
  <c r="N346" s="1"/>
  <c r="M228" a="1"/>
  <c r="M228" s="1"/>
  <c r="M346" s="1"/>
  <c r="L228" a="1"/>
  <c r="L228" s="1"/>
  <c r="L346" s="1"/>
  <c r="K228" a="1"/>
  <c r="K228" s="1"/>
  <c r="K346" s="1"/>
  <c r="J228" a="1"/>
  <c r="J228" s="1"/>
  <c r="J346" s="1"/>
  <c r="I228" a="1"/>
  <c r="I228" s="1"/>
  <c r="I346" s="1"/>
  <c r="H228" a="1"/>
  <c r="H228" s="1"/>
  <c r="H346" s="1"/>
  <c r="G228" a="1"/>
  <c r="G228" s="1"/>
  <c r="G346" s="1"/>
  <c r="F228" a="1"/>
  <c r="F228" s="1"/>
  <c r="F346" s="1"/>
  <c r="E228" a="1"/>
  <c r="E228" s="1"/>
  <c r="E346" s="1"/>
  <c r="D228" a="1"/>
  <c r="D228" s="1"/>
  <c r="O227" a="1"/>
  <c r="O227" s="1"/>
  <c r="O345" s="1"/>
  <c r="N227" a="1"/>
  <c r="N227" s="1"/>
  <c r="N345" s="1"/>
  <c r="M227" a="1"/>
  <c r="M227" s="1"/>
  <c r="M345" s="1"/>
  <c r="L227" a="1"/>
  <c r="L227" s="1"/>
  <c r="L345" s="1"/>
  <c r="K227" a="1"/>
  <c r="K227" s="1"/>
  <c r="K345" s="1"/>
  <c r="J227" a="1"/>
  <c r="J227" s="1"/>
  <c r="J345" s="1"/>
  <c r="I227" a="1"/>
  <c r="I227" s="1"/>
  <c r="I345" s="1"/>
  <c r="H227" a="1"/>
  <c r="H227" s="1"/>
  <c r="H345" s="1"/>
  <c r="G227" a="1"/>
  <c r="G227" s="1"/>
  <c r="G345" s="1"/>
  <c r="F227" a="1"/>
  <c r="F227" s="1"/>
  <c r="F345" s="1"/>
  <c r="E227" a="1"/>
  <c r="E227" s="1"/>
  <c r="E345" s="1"/>
  <c r="D227" a="1"/>
  <c r="D227" s="1"/>
  <c r="O226" a="1"/>
  <c r="O226" s="1"/>
  <c r="N226" a="1"/>
  <c r="N226" s="1"/>
  <c r="M226" a="1"/>
  <c r="M226" s="1"/>
  <c r="L226" a="1"/>
  <c r="L226" s="1"/>
  <c r="K226" a="1"/>
  <c r="K226" s="1"/>
  <c r="J226" a="1"/>
  <c r="J226" s="1"/>
  <c r="I226" a="1"/>
  <c r="I226" s="1"/>
  <c r="H226" a="1"/>
  <c r="H226" s="1"/>
  <c r="G226" a="1"/>
  <c r="G226" s="1"/>
  <c r="F226" a="1"/>
  <c r="F226" s="1"/>
  <c r="E226" a="1"/>
  <c r="E226" s="1"/>
  <c r="D226" a="1"/>
  <c r="D226" s="1"/>
  <c r="O224" a="1"/>
  <c r="O224" s="1"/>
  <c r="N224" a="1"/>
  <c r="N224" s="1"/>
  <c r="N342" s="1"/>
  <c r="M224" a="1"/>
  <c r="M224" s="1"/>
  <c r="L224" a="1"/>
  <c r="L224" s="1"/>
  <c r="L342" s="1"/>
  <c r="K224" a="1"/>
  <c r="K224" s="1"/>
  <c r="J224" a="1"/>
  <c r="J224" s="1"/>
  <c r="J342" s="1"/>
  <c r="I224" a="1"/>
  <c r="I224" s="1"/>
  <c r="H224" a="1"/>
  <c r="H224" s="1"/>
  <c r="H342" s="1"/>
  <c r="G224" a="1"/>
  <c r="G224" s="1"/>
  <c r="F224" a="1"/>
  <c r="F224" s="1"/>
  <c r="F342" s="1"/>
  <c r="E224" a="1"/>
  <c r="E224" s="1"/>
  <c r="D224" a="1"/>
  <c r="D224" s="1"/>
  <c r="O223" a="1"/>
  <c r="O223" s="1"/>
  <c r="N223" a="1"/>
  <c r="N223" s="1"/>
  <c r="M223" a="1"/>
  <c r="M223" s="1"/>
  <c r="L223" a="1"/>
  <c r="L223" s="1"/>
  <c r="K223" a="1"/>
  <c r="K223" s="1"/>
  <c r="J223" a="1"/>
  <c r="J223" s="1"/>
  <c r="I223" a="1"/>
  <c r="I223" s="1"/>
  <c r="H223" a="1"/>
  <c r="H223" s="1"/>
  <c r="G223" a="1"/>
  <c r="G223" s="1"/>
  <c r="F223" a="1"/>
  <c r="F223" s="1"/>
  <c r="E223" a="1"/>
  <c r="E223" s="1"/>
  <c r="D223" a="1"/>
  <c r="D223" s="1"/>
  <c r="O221" a="1"/>
  <c r="O221" s="1"/>
  <c r="N221" a="1"/>
  <c r="N221" s="1"/>
  <c r="N339" s="1"/>
  <c r="M221" a="1"/>
  <c r="M221" s="1"/>
  <c r="L221" a="1"/>
  <c r="L221" s="1"/>
  <c r="L339" s="1"/>
  <c r="K221" a="1"/>
  <c r="K221" s="1"/>
  <c r="J221" a="1"/>
  <c r="J221" s="1"/>
  <c r="J339" s="1"/>
  <c r="I221" a="1"/>
  <c r="I221" s="1"/>
  <c r="H221" a="1"/>
  <c r="H221" s="1"/>
  <c r="H339" s="1"/>
  <c r="G221" a="1"/>
  <c r="G221" s="1"/>
  <c r="F221" a="1"/>
  <c r="F221" s="1"/>
  <c r="F339" s="1"/>
  <c r="E221" a="1"/>
  <c r="E221" s="1"/>
  <c r="D221" a="1"/>
  <c r="D221" s="1"/>
  <c r="O220" a="1"/>
  <c r="O220" s="1"/>
  <c r="N220" a="1"/>
  <c r="N220" s="1"/>
  <c r="M220" a="1"/>
  <c r="M220" s="1"/>
  <c r="L220" a="1"/>
  <c r="L220" s="1"/>
  <c r="K220" a="1"/>
  <c r="K220" s="1"/>
  <c r="J220" a="1"/>
  <c r="J220" s="1"/>
  <c r="I220" a="1"/>
  <c r="I220" s="1"/>
  <c r="H220" a="1"/>
  <c r="H220" s="1"/>
  <c r="G220" a="1"/>
  <c r="G220" s="1"/>
  <c r="F220" a="1"/>
  <c r="F220" s="1"/>
  <c r="E220" a="1"/>
  <c r="E220" s="1"/>
  <c r="D220" a="1"/>
  <c r="D220" s="1"/>
  <c r="O215" a="1"/>
  <c r="O215" s="1"/>
  <c r="N215" a="1"/>
  <c r="N215" s="1"/>
  <c r="N333" s="1"/>
  <c r="M215" a="1"/>
  <c r="M215" s="1"/>
  <c r="L215" a="1"/>
  <c r="L215" s="1"/>
  <c r="L333" s="1"/>
  <c r="K215" a="1"/>
  <c r="K215" s="1"/>
  <c r="J215" a="1"/>
  <c r="J215" s="1"/>
  <c r="J333" s="1"/>
  <c r="I215" a="1"/>
  <c r="I215" s="1"/>
  <c r="H215" a="1"/>
  <c r="H215" s="1"/>
  <c r="H333" s="1"/>
  <c r="G215" a="1"/>
  <c r="G215" s="1"/>
  <c r="F215" a="1"/>
  <c r="F215" s="1"/>
  <c r="F333" s="1"/>
  <c r="E215" a="1"/>
  <c r="E215" s="1"/>
  <c r="D215" a="1"/>
  <c r="D215" s="1"/>
  <c r="O214" a="1"/>
  <c r="O214" s="1"/>
  <c r="N214" a="1"/>
  <c r="N214" s="1"/>
  <c r="M214" a="1"/>
  <c r="M214" s="1"/>
  <c r="L214" a="1"/>
  <c r="L214" s="1"/>
  <c r="K214" a="1"/>
  <c r="K214" s="1"/>
  <c r="J214" a="1"/>
  <c r="J214" s="1"/>
  <c r="I214"/>
  <c r="I214" a="1"/>
  <c r="H214" a="1"/>
  <c r="H214" s="1"/>
  <c r="G214" a="1"/>
  <c r="G214" s="1"/>
  <c r="F214" a="1"/>
  <c r="F214" s="1"/>
  <c r="E214"/>
  <c r="E214" a="1"/>
  <c r="D214" a="1"/>
  <c r="D214" s="1"/>
  <c r="O213" a="1"/>
  <c r="O213" s="1"/>
  <c r="N213" a="1"/>
  <c r="N213" s="1"/>
  <c r="N331" s="1"/>
  <c r="M213" a="1"/>
  <c r="M213" s="1"/>
  <c r="L213" a="1"/>
  <c r="L213" s="1"/>
  <c r="L331" s="1"/>
  <c r="K213" a="1"/>
  <c r="K213" s="1"/>
  <c r="J213" a="1"/>
  <c r="J213" s="1"/>
  <c r="J331" s="1"/>
  <c r="I213" a="1"/>
  <c r="I213" s="1"/>
  <c r="H213" a="1"/>
  <c r="H213" s="1"/>
  <c r="H331" s="1"/>
  <c r="G213" a="1"/>
  <c r="G213" s="1"/>
  <c r="F213" a="1"/>
  <c r="F213" s="1"/>
  <c r="F331" s="1"/>
  <c r="E213" a="1"/>
  <c r="E213" s="1"/>
  <c r="D213" a="1"/>
  <c r="D213" s="1"/>
  <c r="O212" a="1"/>
  <c r="O212" s="1"/>
  <c r="N212" a="1"/>
  <c r="N212" s="1"/>
  <c r="M212" a="1"/>
  <c r="M212" s="1"/>
  <c r="L212" a="1"/>
  <c r="L212" s="1"/>
  <c r="K212" a="1"/>
  <c r="K212" s="1"/>
  <c r="J212" a="1"/>
  <c r="J212" s="1"/>
  <c r="I212" a="1"/>
  <c r="I212" s="1"/>
  <c r="H212" a="1"/>
  <c r="H212" s="1"/>
  <c r="G212" a="1"/>
  <c r="G212" s="1"/>
  <c r="F212" a="1"/>
  <c r="F212" s="1"/>
  <c r="E212"/>
  <c r="E212" a="1"/>
  <c r="D212" a="1"/>
  <c r="D212" s="1"/>
  <c r="O207" a="1"/>
  <c r="O207" s="1"/>
  <c r="N207" a="1"/>
  <c r="N207" s="1"/>
  <c r="M207"/>
  <c r="M207" a="1"/>
  <c r="L207" a="1"/>
  <c r="L207" s="1"/>
  <c r="K207" a="1"/>
  <c r="K207" s="1"/>
  <c r="J207" a="1"/>
  <c r="J207" s="1"/>
  <c r="I207" a="1"/>
  <c r="I207" s="1"/>
  <c r="H207" a="1"/>
  <c r="H207" s="1"/>
  <c r="G207" a="1"/>
  <c r="G207" s="1"/>
  <c r="F207" a="1"/>
  <c r="F207" s="1"/>
  <c r="E207" a="1"/>
  <c r="E207" s="1"/>
  <c r="D207" a="1"/>
  <c r="D207" s="1"/>
  <c r="O206" a="1"/>
  <c r="O206" s="1"/>
  <c r="N206" a="1"/>
  <c r="N206" s="1"/>
  <c r="N324" s="1"/>
  <c r="M206" a="1"/>
  <c r="M206" s="1"/>
  <c r="L206" a="1"/>
  <c r="L206" s="1"/>
  <c r="L324" s="1"/>
  <c r="K206" a="1"/>
  <c r="K206" s="1"/>
  <c r="J206" a="1"/>
  <c r="J206" s="1"/>
  <c r="J324" s="1"/>
  <c r="I206" a="1"/>
  <c r="I206" s="1"/>
  <c r="H206" a="1"/>
  <c r="H206" s="1"/>
  <c r="H324" s="1"/>
  <c r="G206" a="1"/>
  <c r="G206" s="1"/>
  <c r="F206" a="1"/>
  <c r="F206" s="1"/>
  <c r="F324" s="1"/>
  <c r="E206" a="1"/>
  <c r="E206" s="1"/>
  <c r="D206" a="1"/>
  <c r="D206" s="1"/>
  <c r="O205" a="1"/>
  <c r="O205" s="1"/>
  <c r="N205" a="1"/>
  <c r="N205" s="1"/>
  <c r="M205"/>
  <c r="M205" a="1"/>
  <c r="L205" a="1"/>
  <c r="L205" s="1"/>
  <c r="K205" a="1"/>
  <c r="K205" s="1"/>
  <c r="J205" a="1"/>
  <c r="J205" s="1"/>
  <c r="I205"/>
  <c r="I205" a="1"/>
  <c r="H205" a="1"/>
  <c r="H205" s="1"/>
  <c r="G205" a="1"/>
  <c r="G205" s="1"/>
  <c r="F205" a="1"/>
  <c r="F205" s="1"/>
  <c r="E205" a="1"/>
  <c r="E205" s="1"/>
  <c r="D205" a="1"/>
  <c r="D205" s="1"/>
  <c r="O204" a="1"/>
  <c r="O204" s="1"/>
  <c r="N204" a="1"/>
  <c r="N204" s="1"/>
  <c r="N322" s="1"/>
  <c r="M204" a="1"/>
  <c r="M204" s="1"/>
  <c r="L204" a="1"/>
  <c r="L204" s="1"/>
  <c r="L322" s="1"/>
  <c r="K204" a="1"/>
  <c r="K204" s="1"/>
  <c r="J204" a="1"/>
  <c r="J204" s="1"/>
  <c r="J322" s="1"/>
  <c r="I204" a="1"/>
  <c r="I204" s="1"/>
  <c r="H204" a="1"/>
  <c r="H204" s="1"/>
  <c r="H322" s="1"/>
  <c r="G204" a="1"/>
  <c r="G204" s="1"/>
  <c r="F204" a="1"/>
  <c r="F204" s="1"/>
  <c r="F322" s="1"/>
  <c r="E204" a="1"/>
  <c r="E204" s="1"/>
  <c r="D204" a="1"/>
  <c r="D204" s="1"/>
  <c r="O203" a="1"/>
  <c r="O203" s="1"/>
  <c r="O210" s="1"/>
  <c r="N203" a="1"/>
  <c r="N203" s="1"/>
  <c r="M203" a="1"/>
  <c r="M203" s="1"/>
  <c r="L203" a="1"/>
  <c r="L203" s="1"/>
  <c r="K203" a="1"/>
  <c r="K203" s="1"/>
  <c r="K210" s="1"/>
  <c r="J203" a="1"/>
  <c r="J203" s="1"/>
  <c r="I203"/>
  <c r="I203" a="1"/>
  <c r="H203" a="1"/>
  <c r="H203" s="1"/>
  <c r="G203" a="1"/>
  <c r="G203" s="1"/>
  <c r="G210" s="1"/>
  <c r="F203" a="1"/>
  <c r="F203" s="1"/>
  <c r="E203"/>
  <c r="E203" a="1"/>
  <c r="D203" a="1"/>
  <c r="D203" s="1"/>
  <c r="P198"/>
  <c r="P316" s="1"/>
  <c r="P197"/>
  <c r="P315" s="1"/>
  <c r="P195"/>
  <c r="P313" s="1"/>
  <c r="P193"/>
  <c r="P311" s="1"/>
  <c r="O196" a="1"/>
  <c r="O196" s="1"/>
  <c r="N196" a="1"/>
  <c r="N196" s="1"/>
  <c r="N314" s="1"/>
  <c r="M196" a="1"/>
  <c r="M196" s="1"/>
  <c r="L196" a="1"/>
  <c r="L196" s="1"/>
  <c r="L314" s="1"/>
  <c r="K196" a="1"/>
  <c r="K196" s="1"/>
  <c r="J196" a="1"/>
  <c r="J196" s="1"/>
  <c r="J314" s="1"/>
  <c r="I196" a="1"/>
  <c r="I196" s="1"/>
  <c r="H196" a="1"/>
  <c r="H196" s="1"/>
  <c r="H314" s="1"/>
  <c r="G196" a="1"/>
  <c r="G196" s="1"/>
  <c r="F196" a="1"/>
  <c r="F196" s="1"/>
  <c r="F314" s="1"/>
  <c r="E196" a="1"/>
  <c r="E196" s="1"/>
  <c r="D196" a="1"/>
  <c r="D196" s="1"/>
  <c r="O194" a="1"/>
  <c r="O194" s="1"/>
  <c r="N194" a="1"/>
  <c r="N194" s="1"/>
  <c r="M194" a="1"/>
  <c r="M194" s="1"/>
  <c r="L194" a="1"/>
  <c r="L194" s="1"/>
  <c r="K194" a="1"/>
  <c r="K194" s="1"/>
  <c r="J194" a="1"/>
  <c r="J194" s="1"/>
  <c r="I194" a="1"/>
  <c r="I194" s="1"/>
  <c r="H194" a="1"/>
  <c r="H194" s="1"/>
  <c r="G194" a="1"/>
  <c r="G194" s="1"/>
  <c r="F194" a="1"/>
  <c r="F194" s="1"/>
  <c r="E194" a="1"/>
  <c r="E194" s="1"/>
  <c r="D194" a="1"/>
  <c r="D194" s="1"/>
  <c r="O188" a="1"/>
  <c r="O188" s="1"/>
  <c r="N188" a="1"/>
  <c r="N188" s="1"/>
  <c r="N306" s="1"/>
  <c r="M188" a="1"/>
  <c r="M188" s="1"/>
  <c r="L188" a="1"/>
  <c r="L188" s="1"/>
  <c r="L306" s="1"/>
  <c r="K188" a="1"/>
  <c r="K188" s="1"/>
  <c r="J188" a="1"/>
  <c r="J188" s="1"/>
  <c r="J306" s="1"/>
  <c r="I188" a="1"/>
  <c r="I188" s="1"/>
  <c r="H188" a="1"/>
  <c r="H188" s="1"/>
  <c r="H306" s="1"/>
  <c r="G188" a="1"/>
  <c r="G188" s="1"/>
  <c r="F188" a="1"/>
  <c r="F188" s="1"/>
  <c r="F306" s="1"/>
  <c r="E188" a="1"/>
  <c r="E188" s="1"/>
  <c r="D188" a="1"/>
  <c r="D188" s="1"/>
  <c r="O187" a="1"/>
  <c r="O187" s="1"/>
  <c r="N187" a="1"/>
  <c r="N187" s="1"/>
  <c r="M187" a="1"/>
  <c r="M187" s="1"/>
  <c r="L187" a="1"/>
  <c r="L187" s="1"/>
  <c r="K187" a="1"/>
  <c r="K187" s="1"/>
  <c r="J187" a="1"/>
  <c r="J187" s="1"/>
  <c r="I187" a="1"/>
  <c r="I187" s="1"/>
  <c r="H187" a="1"/>
  <c r="H187" s="1"/>
  <c r="G187" a="1"/>
  <c r="G187" s="1"/>
  <c r="F187" a="1"/>
  <c r="F187" s="1"/>
  <c r="E187" a="1"/>
  <c r="E187" s="1"/>
  <c r="E305" s="1"/>
  <c r="D187" a="1"/>
  <c r="D187" s="1"/>
  <c r="O186" a="1"/>
  <c r="O186" s="1"/>
  <c r="N186" a="1"/>
  <c r="N186" s="1"/>
  <c r="N304" s="1"/>
  <c r="M186" a="1"/>
  <c r="M186" s="1"/>
  <c r="L186" a="1"/>
  <c r="L186" s="1"/>
  <c r="L304" s="1"/>
  <c r="K186" a="1"/>
  <c r="K186" s="1"/>
  <c r="J186" a="1"/>
  <c r="J186" s="1"/>
  <c r="J304" s="1"/>
  <c r="I186" a="1"/>
  <c r="I186" s="1"/>
  <c r="H186" a="1"/>
  <c r="H186" s="1"/>
  <c r="H304" s="1"/>
  <c r="G186" a="1"/>
  <c r="G186" s="1"/>
  <c r="F186" a="1"/>
  <c r="F186" s="1"/>
  <c r="F304" s="1"/>
  <c r="E186" a="1"/>
  <c r="E186" s="1"/>
  <c r="D186" a="1"/>
  <c r="D186" s="1"/>
  <c r="O185" a="1"/>
  <c r="O185" s="1"/>
  <c r="O303" s="1"/>
  <c r="N185" a="1"/>
  <c r="N185" s="1"/>
  <c r="M185" a="1"/>
  <c r="M185" s="1"/>
  <c r="M303" s="1"/>
  <c r="L185" a="1"/>
  <c r="L185" s="1"/>
  <c r="K185" a="1"/>
  <c r="K185" s="1"/>
  <c r="K303" s="1"/>
  <c r="J185" a="1"/>
  <c r="J185" s="1"/>
  <c r="I185" a="1"/>
  <c r="I185" s="1"/>
  <c r="I303" s="1"/>
  <c r="H185" a="1"/>
  <c r="H185" s="1"/>
  <c r="G185" a="1"/>
  <c r="G185" s="1"/>
  <c r="G303" s="1"/>
  <c r="F185" a="1"/>
  <c r="F185" s="1"/>
  <c r="E185" a="1"/>
  <c r="E185" s="1"/>
  <c r="E303" s="1"/>
  <c r="D185" a="1"/>
  <c r="D185" s="1"/>
  <c r="O184" a="1"/>
  <c r="O184" s="1"/>
  <c r="N184" a="1"/>
  <c r="N184" s="1"/>
  <c r="M184" a="1"/>
  <c r="M184" s="1"/>
  <c r="L184" a="1"/>
  <c r="L184" s="1"/>
  <c r="K184" a="1"/>
  <c r="K184" s="1"/>
  <c r="J184" a="1"/>
  <c r="J184" s="1"/>
  <c r="I184" a="1"/>
  <c r="I184" s="1"/>
  <c r="H184" a="1"/>
  <c r="H184" s="1"/>
  <c r="G184" a="1"/>
  <c r="G184" s="1"/>
  <c r="F184" a="1"/>
  <c r="F184" s="1"/>
  <c r="E184" a="1"/>
  <c r="E184" s="1"/>
  <c r="D184" a="1"/>
  <c r="D184" s="1"/>
  <c r="O174"/>
  <c r="N174"/>
  <c r="M174"/>
  <c r="L174"/>
  <c r="K174"/>
  <c r="J174"/>
  <c r="I174"/>
  <c r="H174"/>
  <c r="G174"/>
  <c r="F174"/>
  <c r="E174"/>
  <c r="D174"/>
  <c r="O139"/>
  <c r="N139"/>
  <c r="M139"/>
  <c r="L139"/>
  <c r="K139"/>
  <c r="J139"/>
  <c r="I139"/>
  <c r="H139"/>
  <c r="G139"/>
  <c r="F139"/>
  <c r="E139"/>
  <c r="D139"/>
  <c r="O138"/>
  <c r="N138"/>
  <c r="M138"/>
  <c r="L138"/>
  <c r="K138"/>
  <c r="J138"/>
  <c r="I138"/>
  <c r="H138"/>
  <c r="G138"/>
  <c r="F138"/>
  <c r="E138"/>
  <c r="D138"/>
  <c r="O136"/>
  <c r="N136"/>
  <c r="M136"/>
  <c r="L136"/>
  <c r="K136"/>
  <c r="J136"/>
  <c r="I136"/>
  <c r="H136"/>
  <c r="G136"/>
  <c r="F136"/>
  <c r="E136"/>
  <c r="D136"/>
  <c r="O134"/>
  <c r="N134"/>
  <c r="M134"/>
  <c r="L134"/>
  <c r="K134"/>
  <c r="J134"/>
  <c r="I134"/>
  <c r="H134"/>
  <c r="G134"/>
  <c r="F134"/>
  <c r="E134"/>
  <c r="D134"/>
  <c r="P115"/>
  <c r="O113" a="1"/>
  <c r="O113" s="1"/>
  <c r="O114" s="1"/>
  <c r="N113" a="1"/>
  <c r="N113" s="1"/>
  <c r="N114" s="1"/>
  <c r="M113" a="1"/>
  <c r="M113" s="1"/>
  <c r="M114" s="1"/>
  <c r="L113" a="1"/>
  <c r="L113" s="1"/>
  <c r="L114" s="1"/>
  <c r="K113" a="1"/>
  <c r="K113" s="1"/>
  <c r="K114" s="1"/>
  <c r="J113" a="1"/>
  <c r="J113" s="1"/>
  <c r="J114" s="1"/>
  <c r="I113" a="1"/>
  <c r="I113" s="1"/>
  <c r="I114" s="1"/>
  <c r="H113" a="1"/>
  <c r="H113" s="1"/>
  <c r="H114" s="1"/>
  <c r="G113" a="1"/>
  <c r="G113" s="1"/>
  <c r="G114" s="1"/>
  <c r="F113" a="1"/>
  <c r="F113" s="1"/>
  <c r="F114" s="1"/>
  <c r="E113" a="1"/>
  <c r="E113" s="1"/>
  <c r="E114" s="1"/>
  <c r="D113" a="1"/>
  <c r="D113" s="1"/>
  <c r="D114" s="1"/>
  <c r="O111" a="1"/>
  <c r="O111" s="1"/>
  <c r="N111" a="1"/>
  <c r="N111" s="1"/>
  <c r="M111" a="1"/>
  <c r="M111" s="1"/>
  <c r="L111" a="1"/>
  <c r="L111" s="1"/>
  <c r="K111" a="1"/>
  <c r="K111" s="1"/>
  <c r="J111" a="1"/>
  <c r="J111" s="1"/>
  <c r="I111" a="1"/>
  <c r="I111" s="1"/>
  <c r="H111" a="1"/>
  <c r="H111" s="1"/>
  <c r="G111" a="1"/>
  <c r="G111" s="1"/>
  <c r="F111" a="1"/>
  <c r="F111" s="1"/>
  <c r="E111" a="1"/>
  <c r="E111" s="1"/>
  <c r="D111" a="1"/>
  <c r="D111" s="1"/>
  <c r="P111" s="1"/>
  <c r="O110" a="1"/>
  <c r="O110" s="1"/>
  <c r="N110" a="1"/>
  <c r="N110" s="1"/>
  <c r="M110" a="1"/>
  <c r="M110" s="1"/>
  <c r="M88" s="1" a="1"/>
  <c r="M88" s="1"/>
  <c r="L110" a="1"/>
  <c r="L110" s="1"/>
  <c r="K110" a="1"/>
  <c r="K110" s="1"/>
  <c r="J110" a="1"/>
  <c r="J110" s="1"/>
  <c r="I110" a="1"/>
  <c r="I110" s="1"/>
  <c r="H110" a="1"/>
  <c r="H110" s="1"/>
  <c r="G110" a="1"/>
  <c r="G110" s="1"/>
  <c r="F110" a="1"/>
  <c r="F110" s="1"/>
  <c r="E110" a="1"/>
  <c r="E110" s="1"/>
  <c r="D110" a="1"/>
  <c r="D110" s="1"/>
  <c r="P110" s="1"/>
  <c r="O109" a="1"/>
  <c r="O109" s="1"/>
  <c r="N109" a="1"/>
  <c r="N109" s="1"/>
  <c r="M109" a="1"/>
  <c r="M109" s="1"/>
  <c r="L109" a="1"/>
  <c r="L109" s="1"/>
  <c r="K109" a="1"/>
  <c r="K109" s="1"/>
  <c r="J109" a="1"/>
  <c r="J109" s="1"/>
  <c r="I109" a="1"/>
  <c r="I109" s="1"/>
  <c r="H109" a="1"/>
  <c r="H109" s="1"/>
  <c r="G109" a="1"/>
  <c r="G109" s="1"/>
  <c r="F109" a="1"/>
  <c r="F109" s="1"/>
  <c r="E109" a="1"/>
  <c r="E109" s="1"/>
  <c r="D109" a="1"/>
  <c r="D109" s="1"/>
  <c r="P109" s="1"/>
  <c r="O108" a="1"/>
  <c r="O108" s="1"/>
  <c r="O112" s="1"/>
  <c r="N108" a="1"/>
  <c r="N108" s="1"/>
  <c r="N112" s="1"/>
  <c r="M108" a="1"/>
  <c r="M108" s="1"/>
  <c r="M112" s="1"/>
  <c r="L108" a="1"/>
  <c r="L108" s="1"/>
  <c r="L112" s="1"/>
  <c r="K108" a="1"/>
  <c r="K108" s="1"/>
  <c r="K112" s="1"/>
  <c r="J108" a="1"/>
  <c r="J108" s="1"/>
  <c r="J112" s="1"/>
  <c r="I108" a="1"/>
  <c r="I108" s="1"/>
  <c r="I112" s="1"/>
  <c r="H108" a="1"/>
  <c r="H108" s="1"/>
  <c r="H112" s="1"/>
  <c r="G108" a="1"/>
  <c r="G108" s="1"/>
  <c r="G112" s="1"/>
  <c r="F108" a="1"/>
  <c r="F108" s="1"/>
  <c r="F112" s="1"/>
  <c r="E108" a="1"/>
  <c r="E108" s="1"/>
  <c r="E112" s="1"/>
  <c r="D108" a="1"/>
  <c r="D108" s="1"/>
  <c r="P108" s="1"/>
  <c r="P112" s="1"/>
  <c r="O106" a="1"/>
  <c r="O106" s="1"/>
  <c r="N106" a="1"/>
  <c r="N106" s="1"/>
  <c r="M106" a="1"/>
  <c r="M106" s="1"/>
  <c r="L106" a="1"/>
  <c r="L106" s="1"/>
  <c r="K106" a="1"/>
  <c r="K106" s="1"/>
  <c r="J106" a="1"/>
  <c r="J106" s="1"/>
  <c r="I106" a="1"/>
  <c r="I106" s="1"/>
  <c r="H106" a="1"/>
  <c r="H106" s="1"/>
  <c r="G106" a="1"/>
  <c r="G106" s="1"/>
  <c r="F106" a="1"/>
  <c r="F106" s="1"/>
  <c r="E106" a="1"/>
  <c r="E106" s="1"/>
  <c r="D106" a="1"/>
  <c r="D106" s="1"/>
  <c r="P106" s="1"/>
  <c r="O105" a="1"/>
  <c r="O105" s="1"/>
  <c r="O107" s="1"/>
  <c r="N105" a="1"/>
  <c r="N105" s="1"/>
  <c r="N107" s="1"/>
  <c r="M105" a="1"/>
  <c r="M105" s="1"/>
  <c r="M107" s="1"/>
  <c r="L105" a="1"/>
  <c r="L105" s="1"/>
  <c r="L107" s="1"/>
  <c r="K105" a="1"/>
  <c r="K105" s="1"/>
  <c r="K107" s="1"/>
  <c r="J105" a="1"/>
  <c r="J105" s="1"/>
  <c r="J107" s="1"/>
  <c r="I105" a="1"/>
  <c r="I105" s="1"/>
  <c r="I107" s="1"/>
  <c r="H105" a="1"/>
  <c r="H105" s="1"/>
  <c r="H107" s="1"/>
  <c r="G105" a="1"/>
  <c r="G105" s="1"/>
  <c r="G107" s="1"/>
  <c r="F105" a="1"/>
  <c r="F105" s="1"/>
  <c r="F107" s="1"/>
  <c r="E105" a="1"/>
  <c r="E105" s="1"/>
  <c r="E107" s="1"/>
  <c r="D105" a="1"/>
  <c r="D105" s="1"/>
  <c r="D107" s="1"/>
  <c r="O103" a="1"/>
  <c r="O103" s="1"/>
  <c r="N103" a="1"/>
  <c r="N103" s="1"/>
  <c r="M103" a="1"/>
  <c r="M103" s="1"/>
  <c r="L103" a="1"/>
  <c r="L103" s="1"/>
  <c r="K103" a="1"/>
  <c r="K103" s="1"/>
  <c r="J103" a="1"/>
  <c r="J103" s="1"/>
  <c r="I103" a="1"/>
  <c r="I103" s="1"/>
  <c r="H103" a="1"/>
  <c r="H103" s="1"/>
  <c r="G103" a="1"/>
  <c r="G103" s="1"/>
  <c r="F103" a="1"/>
  <c r="F103" s="1"/>
  <c r="E103" a="1"/>
  <c r="E103" s="1"/>
  <c r="D103" a="1"/>
  <c r="D103" s="1"/>
  <c r="P103" s="1"/>
  <c r="O102" a="1"/>
  <c r="O102" s="1"/>
  <c r="O104" s="1"/>
  <c r="O116" s="1"/>
  <c r="N102" a="1"/>
  <c r="N102" s="1"/>
  <c r="N104" s="1"/>
  <c r="N116" s="1"/>
  <c r="M102" a="1"/>
  <c r="M102" s="1"/>
  <c r="M104" s="1"/>
  <c r="M116" s="1"/>
  <c r="L102" a="1"/>
  <c r="L102" s="1"/>
  <c r="L104" s="1"/>
  <c r="L116" s="1"/>
  <c r="K102" a="1"/>
  <c r="K102" s="1"/>
  <c r="K104" s="1"/>
  <c r="K116" s="1"/>
  <c r="J102" a="1"/>
  <c r="J102" s="1"/>
  <c r="J104" s="1"/>
  <c r="J116" s="1"/>
  <c r="I102" a="1"/>
  <c r="I102" s="1"/>
  <c r="I104" s="1"/>
  <c r="I116" s="1"/>
  <c r="H102" a="1"/>
  <c r="H102" s="1"/>
  <c r="H104" s="1"/>
  <c r="H116" s="1"/>
  <c r="G102" a="1"/>
  <c r="G102" s="1"/>
  <c r="G104" s="1"/>
  <c r="G116" s="1"/>
  <c r="F102" a="1"/>
  <c r="F102" s="1"/>
  <c r="F104" s="1"/>
  <c r="F116" s="1"/>
  <c r="E102" a="1"/>
  <c r="E102" s="1"/>
  <c r="E104" s="1"/>
  <c r="E116" s="1"/>
  <c r="D102" a="1"/>
  <c r="D102" s="1"/>
  <c r="P102" s="1"/>
  <c r="P104" s="1"/>
  <c r="P116" s="1"/>
  <c r="O97" a="1"/>
  <c r="O97" s="1"/>
  <c r="N97" a="1"/>
  <c r="N97" s="1"/>
  <c r="M97" a="1"/>
  <c r="M97" s="1"/>
  <c r="L97" a="1"/>
  <c r="L97" s="1"/>
  <c r="K97" a="1"/>
  <c r="K97" s="1"/>
  <c r="J97" a="1"/>
  <c r="J97" s="1"/>
  <c r="I97" a="1"/>
  <c r="I97" s="1"/>
  <c r="H97" a="1"/>
  <c r="H97" s="1"/>
  <c r="G97" a="1"/>
  <c r="G97" s="1"/>
  <c r="F97" a="1"/>
  <c r="F97" s="1"/>
  <c r="E97" a="1"/>
  <c r="E97" s="1"/>
  <c r="D97" a="1"/>
  <c r="D97" s="1"/>
  <c r="P97" s="1"/>
  <c r="O96" a="1"/>
  <c r="O96" s="1"/>
  <c r="N96" a="1"/>
  <c r="N96" s="1"/>
  <c r="M96" a="1"/>
  <c r="M96" s="1"/>
  <c r="L96" a="1"/>
  <c r="L96" s="1"/>
  <c r="K96" a="1"/>
  <c r="K96" s="1"/>
  <c r="J96" a="1"/>
  <c r="J96" s="1"/>
  <c r="I96" a="1"/>
  <c r="I96" s="1"/>
  <c r="H96" a="1"/>
  <c r="H96" s="1"/>
  <c r="G96" a="1"/>
  <c r="G96" s="1"/>
  <c r="F96" a="1"/>
  <c r="F96" s="1"/>
  <c r="E96" a="1"/>
  <c r="E96" s="1"/>
  <c r="D96" a="1"/>
  <c r="D96" s="1"/>
  <c r="P96" s="1"/>
  <c r="O95" a="1"/>
  <c r="O95" s="1"/>
  <c r="N95" a="1"/>
  <c r="N95" s="1"/>
  <c r="M95" a="1"/>
  <c r="M95" s="1"/>
  <c r="L95" a="1"/>
  <c r="L95" s="1"/>
  <c r="K95" a="1"/>
  <c r="K95" s="1"/>
  <c r="J95" a="1"/>
  <c r="J95" s="1"/>
  <c r="I95" a="1"/>
  <c r="I95" s="1"/>
  <c r="H95" a="1"/>
  <c r="H95" s="1"/>
  <c r="G95" a="1"/>
  <c r="G95" s="1"/>
  <c r="F95" a="1"/>
  <c r="F95" s="1"/>
  <c r="E95" a="1"/>
  <c r="E95" s="1"/>
  <c r="D95" a="1"/>
  <c r="D95" s="1"/>
  <c r="P95" s="1"/>
  <c r="O94" a="1"/>
  <c r="O94" s="1"/>
  <c r="O100" s="1"/>
  <c r="N94" a="1"/>
  <c r="N94" s="1"/>
  <c r="N100" s="1"/>
  <c r="M94" a="1"/>
  <c r="M94" s="1"/>
  <c r="M100" s="1"/>
  <c r="L94" a="1"/>
  <c r="L94" s="1"/>
  <c r="L100" s="1"/>
  <c r="K94" a="1"/>
  <c r="K94" s="1"/>
  <c r="K100" s="1"/>
  <c r="J94" a="1"/>
  <c r="J94" s="1"/>
  <c r="J100" s="1"/>
  <c r="I94" a="1"/>
  <c r="I94" s="1"/>
  <c r="I100" s="1"/>
  <c r="H94" a="1"/>
  <c r="H94" s="1"/>
  <c r="H100" s="1"/>
  <c r="G94" a="1"/>
  <c r="G94" s="1"/>
  <c r="G100" s="1"/>
  <c r="F94" a="1"/>
  <c r="F94" s="1"/>
  <c r="F100" s="1"/>
  <c r="E94" a="1"/>
  <c r="E94" s="1"/>
  <c r="E100" s="1"/>
  <c r="D94" a="1"/>
  <c r="D94" s="1"/>
  <c r="O89" a="1"/>
  <c r="O89" s="1"/>
  <c r="N89" a="1"/>
  <c r="N89" s="1"/>
  <c r="M89" a="1"/>
  <c r="M89" s="1"/>
  <c r="L89" a="1"/>
  <c r="L89" s="1"/>
  <c r="K89" a="1"/>
  <c r="K89" s="1"/>
  <c r="J89" a="1"/>
  <c r="J89" s="1"/>
  <c r="I89" a="1"/>
  <c r="I89" s="1"/>
  <c r="H89" a="1"/>
  <c r="H89" s="1"/>
  <c r="G89" a="1"/>
  <c r="G89" s="1"/>
  <c r="F89" a="1"/>
  <c r="F89" s="1"/>
  <c r="E89" a="1"/>
  <c r="E89" s="1"/>
  <c r="D89" a="1"/>
  <c r="D89" s="1"/>
  <c r="P89" s="1"/>
  <c r="O88" a="1"/>
  <c r="O88" s="1"/>
  <c r="N88" a="1"/>
  <c r="N88" s="1"/>
  <c r="L88" a="1"/>
  <c r="L88" s="1"/>
  <c r="K88" a="1"/>
  <c r="K88" s="1"/>
  <c r="J88" a="1"/>
  <c r="J88" s="1"/>
  <c r="I88" a="1"/>
  <c r="I88" s="1"/>
  <c r="H88" a="1"/>
  <c r="H88" s="1"/>
  <c r="G88" a="1"/>
  <c r="G88" s="1"/>
  <c r="F88" a="1"/>
  <c r="F88" s="1"/>
  <c r="E88" a="1"/>
  <c r="E88" s="1"/>
  <c r="D88" a="1"/>
  <c r="D88" s="1"/>
  <c r="P88" s="1"/>
  <c r="O87" a="1"/>
  <c r="O87" s="1"/>
  <c r="N87" a="1"/>
  <c r="N87" s="1"/>
  <c r="M87" a="1"/>
  <c r="M87" s="1"/>
  <c r="L87" a="1"/>
  <c r="L87" s="1"/>
  <c r="K87" a="1"/>
  <c r="K87" s="1"/>
  <c r="J87" a="1"/>
  <c r="J87" s="1"/>
  <c r="I87" a="1"/>
  <c r="I87" s="1"/>
  <c r="H87" a="1"/>
  <c r="H87" s="1"/>
  <c r="G87" a="1"/>
  <c r="G87" s="1"/>
  <c r="F87" a="1"/>
  <c r="F87" s="1"/>
  <c r="E87" a="1"/>
  <c r="E87" s="1"/>
  <c r="D87" a="1"/>
  <c r="D87" s="1"/>
  <c r="P87" s="1"/>
  <c r="O86" a="1"/>
  <c r="O86" s="1"/>
  <c r="N86" a="1"/>
  <c r="N86" s="1"/>
  <c r="M86" a="1"/>
  <c r="M86" s="1"/>
  <c r="L86" a="1"/>
  <c r="L86" s="1"/>
  <c r="K86" a="1"/>
  <c r="K86" s="1"/>
  <c r="J86" a="1"/>
  <c r="J86" s="1"/>
  <c r="I86" a="1"/>
  <c r="I86" s="1"/>
  <c r="H86" a="1"/>
  <c r="H86" s="1"/>
  <c r="G86" a="1"/>
  <c r="G86" s="1"/>
  <c r="F86" a="1"/>
  <c r="F86" s="1"/>
  <c r="E86" a="1"/>
  <c r="E86" s="1"/>
  <c r="D86" a="1"/>
  <c r="D86" s="1"/>
  <c r="P86" s="1"/>
  <c r="O85" a="1"/>
  <c r="O85" s="1"/>
  <c r="O92" s="1"/>
  <c r="N85" a="1"/>
  <c r="N85" s="1"/>
  <c r="N92" s="1"/>
  <c r="M85" a="1"/>
  <c r="M85" s="1"/>
  <c r="M92" s="1"/>
  <c r="L85" a="1"/>
  <c r="L85" s="1"/>
  <c r="L92" s="1"/>
  <c r="K85" a="1"/>
  <c r="K85" s="1"/>
  <c r="K92" s="1"/>
  <c r="J85" a="1"/>
  <c r="J85" s="1"/>
  <c r="J92" s="1"/>
  <c r="I85" a="1"/>
  <c r="I85" s="1"/>
  <c r="I92" s="1"/>
  <c r="H85" a="1"/>
  <c r="H85" s="1"/>
  <c r="H92" s="1"/>
  <c r="G85" a="1"/>
  <c r="G85" s="1"/>
  <c r="G92" s="1"/>
  <c r="F85" a="1"/>
  <c r="F85" s="1"/>
  <c r="F92" s="1"/>
  <c r="E85" a="1"/>
  <c r="E85" s="1"/>
  <c r="E92" s="1"/>
  <c r="D85" a="1"/>
  <c r="D85" s="1"/>
  <c r="P80"/>
  <c r="P79"/>
  <c r="P77"/>
  <c r="P75"/>
  <c r="O78" a="1"/>
  <c r="O78" s="1"/>
  <c r="N78" a="1"/>
  <c r="N78" s="1"/>
  <c r="M78" a="1"/>
  <c r="M78" s="1"/>
  <c r="L78" a="1"/>
  <c r="L78" s="1"/>
  <c r="K78" a="1"/>
  <c r="K78" s="1"/>
  <c r="J78" a="1"/>
  <c r="J78" s="1"/>
  <c r="I78" a="1"/>
  <c r="I78" s="1"/>
  <c r="H78" a="1"/>
  <c r="H78" s="1"/>
  <c r="G78" a="1"/>
  <c r="G78" s="1"/>
  <c r="F78" a="1"/>
  <c r="F78" s="1"/>
  <c r="E78" a="1"/>
  <c r="E78" s="1"/>
  <c r="D78" a="1"/>
  <c r="D78" s="1"/>
  <c r="P78" s="1"/>
  <c r="O76" a="1"/>
  <c r="O76" s="1"/>
  <c r="O83" s="1"/>
  <c r="N76" a="1"/>
  <c r="N76" s="1"/>
  <c r="N83" s="1"/>
  <c r="M76" a="1"/>
  <c r="M76" s="1"/>
  <c r="M83" s="1"/>
  <c r="L76" a="1"/>
  <c r="L76" s="1"/>
  <c r="L83" s="1"/>
  <c r="K76" a="1"/>
  <c r="K76" s="1"/>
  <c r="K83" s="1"/>
  <c r="J76" a="1"/>
  <c r="J76" s="1"/>
  <c r="J83" s="1"/>
  <c r="I76" a="1"/>
  <c r="I76" s="1"/>
  <c r="I83" s="1"/>
  <c r="H76" a="1"/>
  <c r="H76" s="1"/>
  <c r="H83" s="1"/>
  <c r="G76" a="1"/>
  <c r="G76" s="1"/>
  <c r="G83" s="1"/>
  <c r="F76" a="1"/>
  <c r="F76" s="1"/>
  <c r="F83" s="1"/>
  <c r="E76" a="1"/>
  <c r="E76" s="1"/>
  <c r="E83" s="1"/>
  <c r="D76" a="1"/>
  <c r="D76" s="1"/>
  <c r="D83" s="1"/>
  <c r="O70" a="1"/>
  <c r="O70" s="1"/>
  <c r="N70" a="1"/>
  <c r="N70" s="1"/>
  <c r="M70" a="1"/>
  <c r="M70" s="1"/>
  <c r="L70" a="1"/>
  <c r="L70" s="1"/>
  <c r="K70" a="1"/>
  <c r="K70" s="1"/>
  <c r="J70" a="1"/>
  <c r="J70" s="1"/>
  <c r="I70" a="1"/>
  <c r="I70" s="1"/>
  <c r="H70" a="1"/>
  <c r="H70" s="1"/>
  <c r="G70" a="1"/>
  <c r="G70" s="1"/>
  <c r="F70" a="1"/>
  <c r="F70" s="1"/>
  <c r="E70" a="1"/>
  <c r="E70" s="1"/>
  <c r="D70" a="1"/>
  <c r="D70" s="1"/>
  <c r="P70" s="1"/>
  <c r="O69" a="1"/>
  <c r="O69" s="1"/>
  <c r="N69" a="1"/>
  <c r="N69" s="1"/>
  <c r="M69" a="1"/>
  <c r="M69" s="1"/>
  <c r="L69" a="1"/>
  <c r="L69" s="1"/>
  <c r="K69" a="1"/>
  <c r="K69" s="1"/>
  <c r="J69" a="1"/>
  <c r="J69" s="1"/>
  <c r="I69" a="1"/>
  <c r="I69" s="1"/>
  <c r="H69" a="1"/>
  <c r="H69" s="1"/>
  <c r="G69" a="1"/>
  <c r="G69" s="1"/>
  <c r="F69" a="1"/>
  <c r="F69" s="1"/>
  <c r="E69" a="1"/>
  <c r="E69" s="1"/>
  <c r="D69" a="1"/>
  <c r="D69" s="1"/>
  <c r="P69" s="1"/>
  <c r="O68" a="1"/>
  <c r="O68" s="1"/>
  <c r="N68" a="1"/>
  <c r="N68" s="1"/>
  <c r="M68" a="1"/>
  <c r="M68" s="1"/>
  <c r="L68" a="1"/>
  <c r="L68" s="1"/>
  <c r="K68" a="1"/>
  <c r="K68" s="1"/>
  <c r="J68" a="1"/>
  <c r="J68" s="1"/>
  <c r="I68" a="1"/>
  <c r="I68" s="1"/>
  <c r="H68" a="1"/>
  <c r="H68" s="1"/>
  <c r="G68" a="1"/>
  <c r="G68" s="1"/>
  <c r="F68" a="1"/>
  <c r="F68" s="1"/>
  <c r="E68" a="1"/>
  <c r="E68" s="1"/>
  <c r="D68" a="1"/>
  <c r="D68" s="1"/>
  <c r="P68" s="1"/>
  <c r="O67" a="1"/>
  <c r="O67" s="1"/>
  <c r="N67" a="1"/>
  <c r="N67" s="1"/>
  <c r="M67" a="1"/>
  <c r="M67" s="1"/>
  <c r="L67" a="1"/>
  <c r="L67" s="1"/>
  <c r="K67" a="1"/>
  <c r="K67" s="1"/>
  <c r="J67" a="1"/>
  <c r="J67" s="1"/>
  <c r="I67" a="1"/>
  <c r="I67" s="1"/>
  <c r="H67" a="1"/>
  <c r="H67" s="1"/>
  <c r="G67" a="1"/>
  <c r="G67" s="1"/>
  <c r="F67" a="1"/>
  <c r="F67" s="1"/>
  <c r="E67" a="1"/>
  <c r="E67" s="1"/>
  <c r="D67" a="1"/>
  <c r="D67" s="1"/>
  <c r="P67" s="1"/>
  <c r="O66" a="1"/>
  <c r="O66" s="1"/>
  <c r="O73" s="1"/>
  <c r="O118" s="1"/>
  <c r="O119" s="1"/>
  <c r="N66" a="1"/>
  <c r="N66" s="1"/>
  <c r="N73" s="1"/>
  <c r="N118" s="1"/>
  <c r="N119" s="1"/>
  <c r="M66" a="1"/>
  <c r="M66" s="1"/>
  <c r="M73" s="1"/>
  <c r="M118" s="1"/>
  <c r="L66" a="1"/>
  <c r="L66" s="1"/>
  <c r="L73" s="1"/>
  <c r="L118" s="1"/>
  <c r="K66" a="1"/>
  <c r="K66" s="1"/>
  <c r="K73" s="1"/>
  <c r="K118" s="1"/>
  <c r="K119" s="1"/>
  <c r="J66" a="1"/>
  <c r="J66" s="1"/>
  <c r="J73" s="1"/>
  <c r="J118" s="1"/>
  <c r="J119" s="1"/>
  <c r="I66" a="1"/>
  <c r="I66" s="1"/>
  <c r="I73" s="1"/>
  <c r="I118" s="1"/>
  <c r="H66" a="1"/>
  <c r="H66" s="1"/>
  <c r="H73" s="1"/>
  <c r="H118" s="1"/>
  <c r="G66" a="1"/>
  <c r="G66" s="1"/>
  <c r="G73" s="1"/>
  <c r="G118" s="1"/>
  <c r="G119" s="1"/>
  <c r="F66" a="1"/>
  <c r="F66" s="1"/>
  <c r="F73" s="1"/>
  <c r="F118" s="1"/>
  <c r="F119" s="1"/>
  <c r="E66" a="1"/>
  <c r="E66" s="1"/>
  <c r="E73" s="1"/>
  <c r="E118" s="1"/>
  <c r="D66" a="1"/>
  <c r="D66" s="1"/>
  <c r="P66" s="1"/>
  <c r="P73" s="1"/>
  <c r="P118" s="1"/>
  <c r="P56"/>
  <c r="O54" a="1"/>
  <c r="O54" s="1"/>
  <c r="N54" a="1"/>
  <c r="N54" s="1"/>
  <c r="M54" a="1"/>
  <c r="M54" s="1"/>
  <c r="L54" a="1"/>
  <c r="L54" s="1"/>
  <c r="K54" a="1"/>
  <c r="K54" s="1"/>
  <c r="J54" a="1"/>
  <c r="J54" s="1"/>
  <c r="I54" a="1"/>
  <c r="I54" s="1"/>
  <c r="H54" a="1"/>
  <c r="H54" s="1"/>
  <c r="G54" a="1"/>
  <c r="G54" s="1"/>
  <c r="F54" a="1"/>
  <c r="F54" s="1"/>
  <c r="E54" a="1"/>
  <c r="E54" s="1"/>
  <c r="D54" a="1"/>
  <c r="D54" s="1"/>
  <c r="O52" a="1"/>
  <c r="O52" s="1"/>
  <c r="N52" a="1"/>
  <c r="N52" s="1"/>
  <c r="M52" a="1"/>
  <c r="M52" s="1"/>
  <c r="L52" a="1"/>
  <c r="L52" s="1"/>
  <c r="K52" a="1"/>
  <c r="K52" s="1"/>
  <c r="J52" a="1"/>
  <c r="J52" s="1"/>
  <c r="I52" a="1"/>
  <c r="I52" s="1"/>
  <c r="H52" a="1"/>
  <c r="H52" s="1"/>
  <c r="G52" a="1"/>
  <c r="G52" s="1"/>
  <c r="F52" a="1"/>
  <c r="F52" s="1"/>
  <c r="E52" a="1"/>
  <c r="E52" s="1"/>
  <c r="D52" a="1"/>
  <c r="D52" s="1"/>
  <c r="O51" a="1"/>
  <c r="O51" s="1"/>
  <c r="N51" a="1"/>
  <c r="N51" s="1"/>
  <c r="M51" a="1"/>
  <c r="M51" s="1"/>
  <c r="L51" a="1"/>
  <c r="L51" s="1"/>
  <c r="K51" a="1"/>
  <c r="K51" s="1"/>
  <c r="J51" a="1"/>
  <c r="J51" s="1"/>
  <c r="I51" a="1"/>
  <c r="I51" s="1"/>
  <c r="H51" a="1"/>
  <c r="H51" s="1"/>
  <c r="G51" a="1"/>
  <c r="G51" s="1"/>
  <c r="F51" a="1"/>
  <c r="F51" s="1"/>
  <c r="E51" a="1"/>
  <c r="E51" s="1"/>
  <c r="D51" a="1"/>
  <c r="D51" s="1"/>
  <c r="O50" a="1"/>
  <c r="O50" s="1"/>
  <c r="N50" a="1"/>
  <c r="N50" s="1"/>
  <c r="M50" a="1"/>
  <c r="M50" s="1"/>
  <c r="L50" a="1"/>
  <c r="L50" s="1"/>
  <c r="K50" a="1"/>
  <c r="K50" s="1"/>
  <c r="J50" a="1"/>
  <c r="J50" s="1"/>
  <c r="I50" a="1"/>
  <c r="I50" s="1"/>
  <c r="H50" a="1"/>
  <c r="H50" s="1"/>
  <c r="G50" a="1"/>
  <c r="G50" s="1"/>
  <c r="F50" a="1"/>
  <c r="F50" s="1"/>
  <c r="E50" a="1"/>
  <c r="E50" s="1"/>
  <c r="D50" a="1"/>
  <c r="D50" s="1"/>
  <c r="O49" a="1"/>
  <c r="O49" s="1"/>
  <c r="N49" a="1"/>
  <c r="N49" s="1"/>
  <c r="M49" a="1"/>
  <c r="M49" s="1"/>
  <c r="L49" a="1"/>
  <c r="L49" s="1"/>
  <c r="K49" a="1"/>
  <c r="K49" s="1"/>
  <c r="J49" a="1"/>
  <c r="J49" s="1"/>
  <c r="I49" a="1"/>
  <c r="I49" s="1"/>
  <c r="H49" a="1"/>
  <c r="H49" s="1"/>
  <c r="G49" a="1"/>
  <c r="G49" s="1"/>
  <c r="F49" a="1"/>
  <c r="F49" s="1"/>
  <c r="E49" a="1"/>
  <c r="E49" s="1"/>
  <c r="D49" a="1"/>
  <c r="D49" s="1"/>
  <c r="O47" a="1"/>
  <c r="O47" s="1"/>
  <c r="N47" a="1"/>
  <c r="N47" s="1"/>
  <c r="M47" a="1"/>
  <c r="M47" s="1"/>
  <c r="L47" a="1"/>
  <c r="L47" s="1"/>
  <c r="K47" a="1"/>
  <c r="K47" s="1"/>
  <c r="J47" a="1"/>
  <c r="J47" s="1"/>
  <c r="I47" a="1"/>
  <c r="I47" s="1"/>
  <c r="H47" a="1"/>
  <c r="H47" s="1"/>
  <c r="G47" a="1"/>
  <c r="G47" s="1"/>
  <c r="F47" a="1"/>
  <c r="F47" s="1"/>
  <c r="E47" a="1"/>
  <c r="E47" s="1"/>
  <c r="D47" a="1"/>
  <c r="D47" s="1"/>
  <c r="O46" a="1"/>
  <c r="O46" s="1"/>
  <c r="N46" a="1"/>
  <c r="N46" s="1"/>
  <c r="M46" a="1"/>
  <c r="M46" s="1"/>
  <c r="L46" a="1"/>
  <c r="L46" s="1"/>
  <c r="K46" a="1"/>
  <c r="K46" s="1"/>
  <c r="J46" a="1"/>
  <c r="J46" s="1"/>
  <c r="I46" a="1"/>
  <c r="I46" s="1"/>
  <c r="H46" a="1"/>
  <c r="H46" s="1"/>
  <c r="G46" a="1"/>
  <c r="G46" s="1"/>
  <c r="F46" a="1"/>
  <c r="F46" s="1"/>
  <c r="E46" a="1"/>
  <c r="E46" s="1"/>
  <c r="D46" a="1"/>
  <c r="D46" s="1"/>
  <c r="O44" a="1"/>
  <c r="O44" s="1"/>
  <c r="N44" a="1"/>
  <c r="N44" s="1"/>
  <c r="M44" a="1"/>
  <c r="M44" s="1"/>
  <c r="L44" a="1"/>
  <c r="L44" s="1"/>
  <c r="K44" a="1"/>
  <c r="K44" s="1"/>
  <c r="J44" a="1"/>
  <c r="J44" s="1"/>
  <c r="I44" a="1"/>
  <c r="I44" s="1"/>
  <c r="H44" a="1"/>
  <c r="H44" s="1"/>
  <c r="G44" a="1"/>
  <c r="G44" s="1"/>
  <c r="F44" a="1"/>
  <c r="F44" s="1"/>
  <c r="E44" a="1"/>
  <c r="E44" s="1"/>
  <c r="D44" a="1"/>
  <c r="D44" s="1"/>
  <c r="O43" a="1"/>
  <c r="O43" s="1"/>
  <c r="N43" a="1"/>
  <c r="N43" s="1"/>
  <c r="M43" a="1"/>
  <c r="M43" s="1"/>
  <c r="L43" a="1"/>
  <c r="L43" s="1"/>
  <c r="K43" a="1"/>
  <c r="K43" s="1"/>
  <c r="J43" a="1"/>
  <c r="J43" s="1"/>
  <c r="I43" a="1"/>
  <c r="I43" s="1"/>
  <c r="H43" a="1"/>
  <c r="H43" s="1"/>
  <c r="G43" a="1"/>
  <c r="G43" s="1"/>
  <c r="F43" a="1"/>
  <c r="F43" s="1"/>
  <c r="E43" a="1"/>
  <c r="E43" s="1"/>
  <c r="D43" a="1"/>
  <c r="D43" s="1"/>
  <c r="O38" a="1"/>
  <c r="O38" s="1"/>
  <c r="N38" a="1"/>
  <c r="N38" s="1"/>
  <c r="M38" a="1"/>
  <c r="M38" s="1"/>
  <c r="L38" a="1"/>
  <c r="L38" s="1"/>
  <c r="K38" a="1"/>
  <c r="K38" s="1"/>
  <c r="J38" a="1"/>
  <c r="J38" s="1"/>
  <c r="I38" a="1"/>
  <c r="I38" s="1"/>
  <c r="H38" a="1"/>
  <c r="H38" s="1"/>
  <c r="G38" a="1"/>
  <c r="G38" s="1"/>
  <c r="F38" a="1"/>
  <c r="F38" s="1"/>
  <c r="E38" a="1"/>
  <c r="E38" s="1"/>
  <c r="D38" a="1"/>
  <c r="D38" s="1"/>
  <c r="O36" a="1"/>
  <c r="O36" s="1"/>
  <c r="N36" a="1"/>
  <c r="N36" s="1"/>
  <c r="M36" a="1"/>
  <c r="M36" s="1"/>
  <c r="L36" a="1"/>
  <c r="L36" s="1"/>
  <c r="K36" a="1"/>
  <c r="K36" s="1"/>
  <c r="J36" a="1"/>
  <c r="J36" s="1"/>
  <c r="I36" a="1"/>
  <c r="I36" s="1"/>
  <c r="H36" a="1"/>
  <c r="H36" s="1"/>
  <c r="G36" a="1"/>
  <c r="G36" s="1"/>
  <c r="F36" a="1"/>
  <c r="F36" s="1"/>
  <c r="E36" a="1"/>
  <c r="E36" s="1"/>
  <c r="D36" a="1"/>
  <c r="D36" s="1"/>
  <c r="O35" a="1"/>
  <c r="O35" s="1"/>
  <c r="N35" a="1"/>
  <c r="N35" s="1"/>
  <c r="M35" a="1"/>
  <c r="M35" s="1"/>
  <c r="L35" a="1"/>
  <c r="L35" s="1"/>
  <c r="K35" a="1"/>
  <c r="K35" s="1"/>
  <c r="J35"/>
  <c r="J35" a="1"/>
  <c r="I35" a="1"/>
  <c r="I35" s="1"/>
  <c r="H35" a="1"/>
  <c r="H35" s="1"/>
  <c r="H153" s="1"/>
  <c r="H159" s="1"/>
  <c r="G35" a="1"/>
  <c r="G35" s="1"/>
  <c r="F35"/>
  <c r="F35" a="1"/>
  <c r="E35" a="1"/>
  <c r="E35" s="1"/>
  <c r="D35" a="1"/>
  <c r="D35" s="1"/>
  <c r="O27" a="1"/>
  <c r="O27" s="1"/>
  <c r="N27" a="1"/>
  <c r="N27" s="1"/>
  <c r="M27" a="1"/>
  <c r="M27" s="1"/>
  <c r="L27" a="1"/>
  <c r="L27" s="1"/>
  <c r="K27" a="1"/>
  <c r="K27" s="1"/>
  <c r="J27" a="1"/>
  <c r="J27" s="1"/>
  <c r="I27" a="1"/>
  <c r="I27" s="1"/>
  <c r="H27" a="1"/>
  <c r="H27" s="1"/>
  <c r="G27" a="1"/>
  <c r="G27" s="1"/>
  <c r="F27" a="1"/>
  <c r="F27" s="1"/>
  <c r="E27" a="1"/>
  <c r="E27" s="1"/>
  <c r="D27" a="1"/>
  <c r="D27" s="1"/>
  <c r="P21"/>
  <c r="P20"/>
  <c r="P18"/>
  <c r="P372" s="1"/>
  <c r="P490" s="1"/>
  <c r="P16"/>
  <c r="O11" a="1"/>
  <c r="O11" s="1"/>
  <c r="N11" a="1"/>
  <c r="N11" s="1"/>
  <c r="M11" a="1"/>
  <c r="M11" s="1"/>
  <c r="L11" a="1"/>
  <c r="L11" s="1"/>
  <c r="K11" a="1"/>
  <c r="K11" s="1"/>
  <c r="J11" a="1"/>
  <c r="J11" s="1"/>
  <c r="I11" a="1"/>
  <c r="I11" s="1"/>
  <c r="H11" a="1"/>
  <c r="H11" s="1"/>
  <c r="G11" a="1"/>
  <c r="G11" s="1"/>
  <c r="F11" a="1"/>
  <c r="F11" s="1"/>
  <c r="E11" a="1"/>
  <c r="E11" s="1"/>
  <c r="D11" a="1"/>
  <c r="D11" s="1"/>
  <c r="O10" a="1"/>
  <c r="O10" s="1"/>
  <c r="N10" a="1"/>
  <c r="N10" s="1"/>
  <c r="M10" a="1"/>
  <c r="M10" s="1"/>
  <c r="L10" a="1"/>
  <c r="L10" s="1"/>
  <c r="K10" a="1"/>
  <c r="K10" s="1"/>
  <c r="J10" a="1"/>
  <c r="J10" s="1"/>
  <c r="I10" a="1"/>
  <c r="I10" s="1"/>
  <c r="H10" a="1"/>
  <c r="H10" s="1"/>
  <c r="G10" a="1"/>
  <c r="G10" s="1"/>
  <c r="F10"/>
  <c r="F10" a="1"/>
  <c r="E10" a="1"/>
  <c r="E10" s="1"/>
  <c r="D10"/>
  <c r="D128" s="1"/>
  <c r="D10" a="1"/>
  <c r="D9" a="1"/>
  <c r="D9" s="1"/>
  <c r="O8" a="1"/>
  <c r="O8" s="1"/>
  <c r="N8" a="1"/>
  <c r="N8" s="1"/>
  <c r="N126" s="1"/>
  <c r="M8" a="1"/>
  <c r="M8" s="1"/>
  <c r="L8" a="1"/>
  <c r="L8" s="1"/>
  <c r="K8" a="1"/>
  <c r="K8" s="1"/>
  <c r="J8" a="1"/>
  <c r="J8" s="1"/>
  <c r="J126" s="1"/>
  <c r="I8" a="1"/>
  <c r="I8" s="1"/>
  <c r="H8" a="1"/>
  <c r="H8" s="1"/>
  <c r="G8" a="1"/>
  <c r="G8" s="1"/>
  <c r="F8" a="1"/>
  <c r="F8" s="1"/>
  <c r="F126" s="1"/>
  <c r="E8" a="1"/>
  <c r="E8" s="1"/>
  <c r="D8"/>
  <c r="D8" a="1"/>
  <c r="D7" a="1"/>
  <c r="D7" s="1"/>
  <c r="P3"/>
  <c r="E33" i="7" a="1"/>
  <c r="E33" s="1"/>
  <c r="F33" s="1" a="1"/>
  <c r="F33" s="1"/>
  <c r="G33" s="1" a="1"/>
  <c r="G33" s="1"/>
  <c r="H33" s="1" a="1"/>
  <c r="H33" s="1"/>
  <c r="I33" s="1" a="1"/>
  <c r="I33" s="1"/>
  <c r="J33" s="1" a="1"/>
  <c r="J33" s="1"/>
  <c r="K33" s="1" a="1"/>
  <c r="K33" s="1"/>
  <c r="L33" s="1" a="1"/>
  <c r="L33" s="1"/>
  <c r="M33" s="1" a="1"/>
  <c r="M33" s="1"/>
  <c r="N33" s="1" a="1"/>
  <c r="N33" s="1"/>
  <c r="C33" a="1"/>
  <c r="C33" s="1"/>
  <c r="D33" s="1" a="1"/>
  <c r="D33" s="1"/>
  <c r="E32" a="1"/>
  <c r="E32" s="1"/>
  <c r="F32" s="1" a="1"/>
  <c r="F32" s="1"/>
  <c r="C32" a="1"/>
  <c r="C32" s="1"/>
  <c r="L31"/>
  <c r="M31" s="1"/>
  <c r="N31" s="1"/>
  <c r="K31"/>
  <c r="J31"/>
  <c r="I31"/>
  <c r="H31"/>
  <c r="G31"/>
  <c r="F31"/>
  <c r="E31" a="1"/>
  <c r="E31" s="1"/>
  <c r="D31"/>
  <c r="L30"/>
  <c r="M30" s="1"/>
  <c r="N30" s="1"/>
  <c r="K30"/>
  <c r="J30"/>
  <c r="I30"/>
  <c r="H30"/>
  <c r="G30"/>
  <c r="F30"/>
  <c r="E30" a="1"/>
  <c r="E30" s="1"/>
  <c r="D30"/>
  <c r="C30"/>
  <c r="N19"/>
  <c r="M19"/>
  <c r="L19"/>
  <c r="K19"/>
  <c r="J19"/>
  <c r="I19"/>
  <c r="H19"/>
  <c r="G19"/>
  <c r="F19"/>
  <c r="E19"/>
  <c r="D19"/>
  <c r="C19"/>
  <c r="N18"/>
  <c r="M18"/>
  <c r="L18"/>
  <c r="K18"/>
  <c r="J18"/>
  <c r="I18"/>
  <c r="H18"/>
  <c r="G18"/>
  <c r="F18"/>
  <c r="E18"/>
  <c r="D18"/>
  <c r="C18"/>
  <c r="N17"/>
  <c r="M17"/>
  <c r="L17"/>
  <c r="K17"/>
  <c r="J17"/>
  <c r="I17"/>
  <c r="H17"/>
  <c r="G17"/>
  <c r="F17"/>
  <c r="E17"/>
  <c r="D17"/>
  <c r="C17"/>
  <c r="N16"/>
  <c r="M16"/>
  <c r="L16"/>
  <c r="K16"/>
  <c r="J16"/>
  <c r="I16"/>
  <c r="H16"/>
  <c r="G16"/>
  <c r="F16"/>
  <c r="E16"/>
  <c r="D16"/>
  <c r="C16"/>
  <c r="N12"/>
  <c r="M12"/>
  <c r="L12"/>
  <c r="K12"/>
  <c r="J12"/>
  <c r="I12"/>
  <c r="H12"/>
  <c r="G12"/>
  <c r="F12"/>
  <c r="E12"/>
  <c r="D12"/>
  <c r="C12"/>
  <c r="N11"/>
  <c r="M11"/>
  <c r="L11"/>
  <c r="K11"/>
  <c r="J11"/>
  <c r="I11"/>
  <c r="H11"/>
  <c r="G11"/>
  <c r="F11"/>
  <c r="E11"/>
  <c r="D11"/>
  <c r="C11"/>
  <c r="N10"/>
  <c r="M10"/>
  <c r="L10"/>
  <c r="K10"/>
  <c r="J10"/>
  <c r="I10"/>
  <c r="H10"/>
  <c r="G10"/>
  <c r="F10"/>
  <c r="E10"/>
  <c r="D10"/>
  <c r="C10"/>
  <c r="N8" a="1"/>
  <c r="N8" s="1"/>
  <c r="M8" a="1"/>
  <c r="M8" s="1"/>
  <c r="M9" s="1" a="1"/>
  <c r="M9" s="1"/>
  <c r="M7" s="1"/>
  <c r="L8"/>
  <c r="L9" s="1" a="1"/>
  <c r="L9" s="1"/>
  <c r="L7" s="1"/>
  <c r="L8" a="1"/>
  <c r="K8" a="1"/>
  <c r="K8" s="1"/>
  <c r="K9" s="1" a="1"/>
  <c r="K9" s="1"/>
  <c r="K7" s="1"/>
  <c r="J8"/>
  <c r="J9" s="1" a="1"/>
  <c r="J9" s="1"/>
  <c r="J7" s="1"/>
  <c r="J8" a="1"/>
  <c r="I8" a="1"/>
  <c r="I8" s="1"/>
  <c r="I9" s="1" a="1"/>
  <c r="I9" s="1"/>
  <c r="I7" s="1"/>
  <c r="H8" a="1"/>
  <c r="H8" s="1"/>
  <c r="H9" s="1" a="1"/>
  <c r="H9" s="1"/>
  <c r="H7" s="1"/>
  <c r="G8" a="1"/>
  <c r="G8" s="1"/>
  <c r="G9" s="1" a="1"/>
  <c r="G9" s="1"/>
  <c r="G7" s="1"/>
  <c r="F8"/>
  <c r="F9" s="1" a="1"/>
  <c r="F9" s="1"/>
  <c r="F7" s="1"/>
  <c r="F8" a="1"/>
  <c r="E8" a="1"/>
  <c r="E8" s="1"/>
  <c r="E9" s="1" a="1"/>
  <c r="E9" s="1"/>
  <c r="E7" s="1"/>
  <c r="D8"/>
  <c r="D9" s="1" a="1"/>
  <c r="D9" s="1"/>
  <c r="D7" s="1"/>
  <c r="D8" a="1"/>
  <c r="C8" a="1"/>
  <c r="C8" s="1"/>
  <c r="C9" s="1" a="1"/>
  <c r="C9" s="1"/>
  <c r="C7" s="1"/>
  <c r="C6"/>
  <c r="N5"/>
  <c r="M5"/>
  <c r="L5"/>
  <c r="K5"/>
  <c r="J5"/>
  <c r="I5"/>
  <c r="H5"/>
  <c r="G5"/>
  <c r="F5"/>
  <c r="E5"/>
  <c r="D5"/>
  <c r="C5"/>
  <c r="N4"/>
  <c r="M4"/>
  <c r="L4"/>
  <c r="K4"/>
  <c r="J4"/>
  <c r="I4"/>
  <c r="H4"/>
  <c r="G4"/>
  <c r="F4"/>
  <c r="E4"/>
  <c r="D4"/>
  <c r="C4"/>
  <c r="C21" s="1"/>
  <c r="N3"/>
  <c r="M3"/>
  <c r="L3"/>
  <c r="K3"/>
  <c r="J3"/>
  <c r="I3"/>
  <c r="H3"/>
  <c r="G3"/>
  <c r="F3"/>
  <c r="E3"/>
  <c r="D3"/>
  <c r="C3"/>
  <c r="N2"/>
  <c r="M2"/>
  <c r="L2"/>
  <c r="K2"/>
  <c r="J2"/>
  <c r="I2"/>
  <c r="H2"/>
  <c r="G2"/>
  <c r="F2"/>
  <c r="E2"/>
  <c r="D2"/>
  <c r="C2"/>
  <c r="C25" s="1"/>
  <c r="B2" i="8"/>
  <c r="G33" i="33" l="1"/>
  <c r="I6" i="36" s="1"/>
  <c r="G30" i="33"/>
  <c r="G16"/>
  <c r="G18" s="1"/>
  <c r="E24" s="1"/>
  <c r="E6" i="36" s="1"/>
  <c r="F19" i="33"/>
  <c r="F24" s="1"/>
  <c r="F6" i="36" s="1"/>
  <c r="F20" i="33"/>
  <c r="F21" s="1"/>
  <c r="N9" i="7" a="1"/>
  <c r="N9" s="1"/>
  <c r="N7" s="1"/>
  <c r="N6"/>
  <c r="K733" i="8"/>
  <c r="O733"/>
  <c r="L128"/>
  <c r="P601"/>
  <c r="N733"/>
  <c r="H128"/>
  <c r="P119"/>
  <c r="H119"/>
  <c r="L119"/>
  <c r="P738"/>
  <c r="I711"/>
  <c r="M711"/>
  <c r="F6" i="7"/>
  <c r="E733" i="8"/>
  <c r="E119"/>
  <c r="I119"/>
  <c r="M119"/>
  <c r="J6" i="7"/>
  <c r="J21" s="1"/>
  <c r="J25" s="1"/>
  <c r="G305" i="8"/>
  <c r="I305"/>
  <c r="I364" s="1"/>
  <c r="K305"/>
  <c r="M305"/>
  <c r="O305"/>
  <c r="E321"/>
  <c r="E328" s="1"/>
  <c r="I321"/>
  <c r="I328" s="1"/>
  <c r="M321"/>
  <c r="M328" s="1"/>
  <c r="E323"/>
  <c r="G323"/>
  <c r="I323"/>
  <c r="K323"/>
  <c r="M323"/>
  <c r="O323"/>
  <c r="E325"/>
  <c r="G325"/>
  <c r="I325"/>
  <c r="K325"/>
  <c r="M325"/>
  <c r="O325"/>
  <c r="E330"/>
  <c r="E336" s="1"/>
  <c r="G330"/>
  <c r="G336" s="1"/>
  <c r="I330"/>
  <c r="I336" s="1"/>
  <c r="K330"/>
  <c r="K336" s="1"/>
  <c r="M330"/>
  <c r="M336" s="1"/>
  <c r="O330"/>
  <c r="O336" s="1"/>
  <c r="E332"/>
  <c r="G332"/>
  <c r="I332"/>
  <c r="K332"/>
  <c r="M332"/>
  <c r="O332"/>
  <c r="P741"/>
  <c r="P836"/>
  <c r="P837"/>
  <c r="F21" i="7"/>
  <c r="F25" s="1"/>
  <c r="N21"/>
  <c r="N25" s="1"/>
  <c r="H6"/>
  <c r="P138" i="8"/>
  <c r="G750"/>
  <c r="K750"/>
  <c r="O750"/>
  <c r="D303"/>
  <c r="D362" s="1"/>
  <c r="F303"/>
  <c r="H303"/>
  <c r="H362" s="1"/>
  <c r="J303"/>
  <c r="L303"/>
  <c r="L362" s="1"/>
  <c r="N303"/>
  <c r="N362" s="1"/>
  <c r="D305"/>
  <c r="F305"/>
  <c r="F364" s="1"/>
  <c r="H305"/>
  <c r="J305"/>
  <c r="J364" s="1"/>
  <c r="L305"/>
  <c r="N305"/>
  <c r="N364" s="1"/>
  <c r="D321"/>
  <c r="D328" s="1"/>
  <c r="F321"/>
  <c r="F328" s="1"/>
  <c r="H321"/>
  <c r="H328" s="1"/>
  <c r="J321"/>
  <c r="J328" s="1"/>
  <c r="L321"/>
  <c r="L328" s="1"/>
  <c r="N321"/>
  <c r="N328" s="1"/>
  <c r="D323"/>
  <c r="F323"/>
  <c r="H323"/>
  <c r="J323"/>
  <c r="L323"/>
  <c r="N323"/>
  <c r="D325"/>
  <c r="F325"/>
  <c r="H325"/>
  <c r="J325"/>
  <c r="L325"/>
  <c r="N325"/>
  <c r="D330"/>
  <c r="D336" s="1"/>
  <c r="F330"/>
  <c r="F336" s="1"/>
  <c r="H330"/>
  <c r="H336" s="1"/>
  <c r="J330"/>
  <c r="J336" s="1"/>
  <c r="L330"/>
  <c r="L336" s="1"/>
  <c r="N330"/>
  <c r="N336" s="1"/>
  <c r="D332"/>
  <c r="F332"/>
  <c r="H332"/>
  <c r="J332"/>
  <c r="L332"/>
  <c r="N332"/>
  <c r="H25" i="7"/>
  <c r="H21"/>
  <c r="D6"/>
  <c r="D21" s="1"/>
  <c r="D25" s="1"/>
  <c r="L6"/>
  <c r="L21" s="1"/>
  <c r="L25" s="1"/>
  <c r="P134" i="8"/>
  <c r="P545"/>
  <c r="E750"/>
  <c r="I750"/>
  <c r="M750"/>
  <c r="D14"/>
  <c r="D59" s="1"/>
  <c r="D125"/>
  <c r="D132" s="1"/>
  <c r="D177" s="1"/>
  <c r="P7"/>
  <c r="P11"/>
  <c r="D129"/>
  <c r="F365"/>
  <c r="F483" s="1"/>
  <c r="F129"/>
  <c r="H365"/>
  <c r="H483" s="1"/>
  <c r="H129"/>
  <c r="J365"/>
  <c r="J483" s="1"/>
  <c r="J129"/>
  <c r="L365"/>
  <c r="L483" s="1"/>
  <c r="L129"/>
  <c r="N365"/>
  <c r="N483" s="1"/>
  <c r="N129"/>
  <c r="P27"/>
  <c r="D145"/>
  <c r="F381"/>
  <c r="F499" s="1"/>
  <c r="F145"/>
  <c r="H381"/>
  <c r="H499" s="1"/>
  <c r="H145"/>
  <c r="J381"/>
  <c r="J499" s="1"/>
  <c r="J145"/>
  <c r="L381"/>
  <c r="L499" s="1"/>
  <c r="L145"/>
  <c r="N381"/>
  <c r="N499" s="1"/>
  <c r="N145"/>
  <c r="P36"/>
  <c r="D154"/>
  <c r="F390"/>
  <c r="F154"/>
  <c r="H390"/>
  <c r="H154"/>
  <c r="J390"/>
  <c r="J154"/>
  <c r="L390"/>
  <c r="L154"/>
  <c r="N390"/>
  <c r="N154"/>
  <c r="D156"/>
  <c r="P38"/>
  <c r="F392"/>
  <c r="F156"/>
  <c r="H392"/>
  <c r="H156"/>
  <c r="J392"/>
  <c r="J156"/>
  <c r="L392"/>
  <c r="L156"/>
  <c r="N392"/>
  <c r="N156"/>
  <c r="P43"/>
  <c r="D161"/>
  <c r="D163" s="1"/>
  <c r="D175" s="1"/>
  <c r="D45"/>
  <c r="D57" s="1"/>
  <c r="F7" a="1"/>
  <c r="F7" s="1"/>
  <c r="F161"/>
  <c r="F163" s="1"/>
  <c r="F175" s="1"/>
  <c r="F45"/>
  <c r="F57" s="1"/>
  <c r="H7" a="1"/>
  <c r="H7" s="1"/>
  <c r="H161"/>
  <c r="H163" s="1"/>
  <c r="H175" s="1"/>
  <c r="H45"/>
  <c r="H57" s="1"/>
  <c r="J7" a="1"/>
  <c r="J7" s="1"/>
  <c r="J161"/>
  <c r="J163" s="1"/>
  <c r="J175" s="1"/>
  <c r="J45"/>
  <c r="J57" s="1"/>
  <c r="L7" a="1"/>
  <c r="L7" s="1"/>
  <c r="L161"/>
  <c r="L163" s="1"/>
  <c r="L175" s="1"/>
  <c r="L45"/>
  <c r="L57" s="1"/>
  <c r="N7" a="1"/>
  <c r="N7" s="1"/>
  <c r="N161"/>
  <c r="N163" s="1"/>
  <c r="N175" s="1"/>
  <c r="N45"/>
  <c r="N57" s="1"/>
  <c r="D162"/>
  <c r="P44"/>
  <c r="F398"/>
  <c r="F516" s="1"/>
  <c r="F162"/>
  <c r="F9" a="1"/>
  <c r="F9" s="1"/>
  <c r="H398"/>
  <c r="H162"/>
  <c r="H9" a="1"/>
  <c r="H9" s="1"/>
  <c r="J162"/>
  <c r="J398"/>
  <c r="J516" s="1"/>
  <c r="J9" a="1"/>
  <c r="J9" s="1"/>
  <c r="L398"/>
  <c r="L162"/>
  <c r="L9" a="1"/>
  <c r="L9" s="1"/>
  <c r="N398"/>
  <c r="N162"/>
  <c r="N9" a="1"/>
  <c r="N9" s="1"/>
  <c r="D164"/>
  <c r="D166" s="1"/>
  <c r="P46"/>
  <c r="D48"/>
  <c r="D17" a="1"/>
  <c r="D17" s="1"/>
  <c r="F164"/>
  <c r="F166" s="1"/>
  <c r="F48"/>
  <c r="F17" a="1"/>
  <c r="F17" s="1"/>
  <c r="H164"/>
  <c r="H166" s="1"/>
  <c r="H48"/>
  <c r="H17" a="1"/>
  <c r="H17" s="1"/>
  <c r="J164"/>
  <c r="J166" s="1"/>
  <c r="J48"/>
  <c r="J17" a="1"/>
  <c r="J17" s="1"/>
  <c r="L164"/>
  <c r="L166" s="1"/>
  <c r="L48"/>
  <c r="L17" a="1"/>
  <c r="L17" s="1"/>
  <c r="N164"/>
  <c r="N166" s="1"/>
  <c r="N48"/>
  <c r="N17" a="1"/>
  <c r="N17" s="1"/>
  <c r="P47"/>
  <c r="D165"/>
  <c r="D19" a="1"/>
  <c r="D19" s="1"/>
  <c r="F401"/>
  <c r="F519" s="1"/>
  <c r="F165"/>
  <c r="F19" a="1"/>
  <c r="F19" s="1"/>
  <c r="H401"/>
  <c r="H519" s="1"/>
  <c r="H165"/>
  <c r="H19" a="1"/>
  <c r="H19" s="1"/>
  <c r="J401"/>
  <c r="J519" s="1"/>
  <c r="J165"/>
  <c r="J19" a="1"/>
  <c r="J19" s="1"/>
  <c r="L401"/>
  <c r="L519" s="1"/>
  <c r="L165"/>
  <c r="L19" a="1"/>
  <c r="L19" s="1"/>
  <c r="N401"/>
  <c r="N519" s="1"/>
  <c r="N165"/>
  <c r="N19" a="1"/>
  <c r="N19" s="1"/>
  <c r="D26" a="1"/>
  <c r="D26" s="1"/>
  <c r="P49"/>
  <c r="D53"/>
  <c r="D167"/>
  <c r="D171" s="1"/>
  <c r="F26" a="1"/>
  <c r="F26" s="1"/>
  <c r="F53"/>
  <c r="F167"/>
  <c r="F171" s="1"/>
  <c r="H26" a="1"/>
  <c r="H26" s="1"/>
  <c r="H53"/>
  <c r="H167"/>
  <c r="H171" s="1"/>
  <c r="J26" a="1"/>
  <c r="J26" s="1"/>
  <c r="J53"/>
  <c r="J167"/>
  <c r="J171" s="1"/>
  <c r="L26" a="1"/>
  <c r="L26" s="1"/>
  <c r="L53"/>
  <c r="L167"/>
  <c r="L171" s="1"/>
  <c r="N26" a="1"/>
  <c r="N26" s="1"/>
  <c r="N53"/>
  <c r="N167"/>
  <c r="N171" s="1"/>
  <c r="D168"/>
  <c r="P50"/>
  <c r="D28" a="1"/>
  <c r="D28" s="1"/>
  <c r="F404"/>
  <c r="F522" s="1"/>
  <c r="F168"/>
  <c r="F28" a="1"/>
  <c r="F28" s="1"/>
  <c r="H404"/>
  <c r="H522" s="1"/>
  <c r="H168"/>
  <c r="H28" a="1"/>
  <c r="H28" s="1"/>
  <c r="J404"/>
  <c r="J522" s="1"/>
  <c r="J168"/>
  <c r="J28" a="1"/>
  <c r="J28" s="1"/>
  <c r="L168"/>
  <c r="L28" a="1"/>
  <c r="L28" s="1"/>
  <c r="L404"/>
  <c r="L522" s="1"/>
  <c r="N404"/>
  <c r="N522" s="1"/>
  <c r="N168"/>
  <c r="N28" a="1"/>
  <c r="N28" s="1"/>
  <c r="P51"/>
  <c r="D169"/>
  <c r="D29" a="1"/>
  <c r="D29" s="1"/>
  <c r="F405"/>
  <c r="F523" s="1"/>
  <c r="F169"/>
  <c r="F29" a="1"/>
  <c r="F29" s="1"/>
  <c r="H405"/>
  <c r="H523" s="1"/>
  <c r="H169"/>
  <c r="H29" a="1"/>
  <c r="H29" s="1"/>
  <c r="J405"/>
  <c r="J523" s="1"/>
  <c r="J169"/>
  <c r="J29" a="1"/>
  <c r="J29" s="1"/>
  <c r="L405"/>
  <c r="L523" s="1"/>
  <c r="L169"/>
  <c r="L29" a="1"/>
  <c r="L29" s="1"/>
  <c r="N405"/>
  <c r="N523" s="1"/>
  <c r="N169"/>
  <c r="N29" a="1"/>
  <c r="N29" s="1"/>
  <c r="D170"/>
  <c r="P52"/>
  <c r="D30" a="1"/>
  <c r="D30" s="1"/>
  <c r="F406"/>
  <c r="F524" s="1"/>
  <c r="F170"/>
  <c r="F30" a="1"/>
  <c r="F30" s="1"/>
  <c r="H406"/>
  <c r="H524" s="1"/>
  <c r="H170"/>
  <c r="H30" a="1"/>
  <c r="H30" s="1"/>
  <c r="J170"/>
  <c r="J30" a="1"/>
  <c r="J30" s="1"/>
  <c r="J406"/>
  <c r="J524" s="1"/>
  <c r="L406"/>
  <c r="L524" s="1"/>
  <c r="L170"/>
  <c r="L30" a="1"/>
  <c r="L30" s="1"/>
  <c r="N406"/>
  <c r="N524" s="1"/>
  <c r="N170"/>
  <c r="N30" a="1"/>
  <c r="N30" s="1"/>
  <c r="D172"/>
  <c r="D173" s="1"/>
  <c r="P54"/>
  <c r="D37" a="1"/>
  <c r="D37" s="1"/>
  <c r="D55"/>
  <c r="F172"/>
  <c r="F173" s="1"/>
  <c r="F37" a="1"/>
  <c r="F37" s="1"/>
  <c r="F55"/>
  <c r="H172"/>
  <c r="H173" s="1"/>
  <c r="H37" a="1"/>
  <c r="H37" s="1"/>
  <c r="H55"/>
  <c r="J172"/>
  <c r="J173" s="1"/>
  <c r="J37" a="1"/>
  <c r="J37" s="1"/>
  <c r="J55"/>
  <c r="L172"/>
  <c r="L173" s="1"/>
  <c r="L37" a="1"/>
  <c r="L37" s="1"/>
  <c r="L55"/>
  <c r="N172"/>
  <c r="N173" s="1"/>
  <c r="N37" a="1"/>
  <c r="N37" s="1"/>
  <c r="N55"/>
  <c r="F302"/>
  <c r="F309" s="1"/>
  <c r="F354" s="1"/>
  <c r="F191"/>
  <c r="F236" s="1"/>
  <c r="L191"/>
  <c r="L236" s="1"/>
  <c r="L302"/>
  <c r="L309" s="1"/>
  <c r="L354" s="1"/>
  <c r="D306"/>
  <c r="D365" s="1"/>
  <c r="D483" s="1"/>
  <c r="P188"/>
  <c r="P306" s="1"/>
  <c r="F312"/>
  <c r="F319" s="1"/>
  <c r="F201"/>
  <c r="L312"/>
  <c r="L201"/>
  <c r="D322"/>
  <c r="D381" s="1"/>
  <c r="D499" s="1"/>
  <c r="P204"/>
  <c r="P322" s="1"/>
  <c r="D331"/>
  <c r="D390" s="1"/>
  <c r="P213"/>
  <c r="P331" s="1"/>
  <c r="D333"/>
  <c r="D392" s="1"/>
  <c r="P215"/>
  <c r="P333" s="1"/>
  <c r="D338"/>
  <c r="D340" s="1"/>
  <c r="D352" s="1"/>
  <c r="P220"/>
  <c r="D222"/>
  <c r="D234" s="1"/>
  <c r="F338"/>
  <c r="F340" s="1"/>
  <c r="F352" s="1"/>
  <c r="F222"/>
  <c r="F234" s="1"/>
  <c r="J338"/>
  <c r="J340" s="1"/>
  <c r="J352" s="1"/>
  <c r="J222"/>
  <c r="J234" s="1"/>
  <c r="N338"/>
  <c r="N340" s="1"/>
  <c r="N352" s="1"/>
  <c r="N222"/>
  <c r="N234" s="1"/>
  <c r="D339"/>
  <c r="D398" s="1"/>
  <c r="P221"/>
  <c r="P339" s="1"/>
  <c r="D341"/>
  <c r="D343" s="1"/>
  <c r="P223"/>
  <c r="D225"/>
  <c r="H341"/>
  <c r="H343" s="1"/>
  <c r="H225"/>
  <c r="L341"/>
  <c r="L343" s="1"/>
  <c r="L225"/>
  <c r="D342"/>
  <c r="D401" s="1"/>
  <c r="D519" s="1"/>
  <c r="P224"/>
  <c r="P342" s="1"/>
  <c r="D344"/>
  <c r="D348" s="1"/>
  <c r="P226"/>
  <c r="D230"/>
  <c r="H344"/>
  <c r="H348" s="1"/>
  <c r="H230"/>
  <c r="L344"/>
  <c r="L348" s="1"/>
  <c r="L230"/>
  <c r="D345"/>
  <c r="D404" s="1"/>
  <c r="D522" s="1"/>
  <c r="P227"/>
  <c r="P345" s="1"/>
  <c r="D191"/>
  <c r="D236" s="1"/>
  <c r="D302"/>
  <c r="D309" s="1"/>
  <c r="D354" s="1"/>
  <c r="P184"/>
  <c r="H191"/>
  <c r="H236" s="1"/>
  <c r="H302"/>
  <c r="H309" s="1"/>
  <c r="H354" s="1"/>
  <c r="J302"/>
  <c r="J309" s="1"/>
  <c r="J354" s="1"/>
  <c r="J191"/>
  <c r="J236" s="1"/>
  <c r="N302"/>
  <c r="N309" s="1"/>
  <c r="N354" s="1"/>
  <c r="N191"/>
  <c r="N236" s="1"/>
  <c r="D304"/>
  <c r="D363" s="1"/>
  <c r="P186"/>
  <c r="P304" s="1"/>
  <c r="D312"/>
  <c r="P194"/>
  <c r="P201" s="1"/>
  <c r="D201"/>
  <c r="H312"/>
  <c r="H201"/>
  <c r="J312"/>
  <c r="J201"/>
  <c r="N312"/>
  <c r="N201"/>
  <c r="D314"/>
  <c r="P196"/>
  <c r="P314" s="1"/>
  <c r="D324"/>
  <c r="P206"/>
  <c r="P324" s="1"/>
  <c r="H338"/>
  <c r="H340" s="1"/>
  <c r="H352" s="1"/>
  <c r="H222"/>
  <c r="H234" s="1"/>
  <c r="L338"/>
  <c r="L340" s="1"/>
  <c r="L352" s="1"/>
  <c r="L222"/>
  <c r="L234" s="1"/>
  <c r="F341"/>
  <c r="F343" s="1"/>
  <c r="F225"/>
  <c r="J341"/>
  <c r="J343" s="1"/>
  <c r="J225"/>
  <c r="N341"/>
  <c r="N343" s="1"/>
  <c r="N225"/>
  <c r="F344"/>
  <c r="F348" s="1"/>
  <c r="F230"/>
  <c r="J344"/>
  <c r="J348" s="1"/>
  <c r="J230"/>
  <c r="N344"/>
  <c r="N348" s="1"/>
  <c r="N230"/>
  <c r="D346"/>
  <c r="D405" s="1"/>
  <c r="D523" s="1"/>
  <c r="P228"/>
  <c r="P346" s="1"/>
  <c r="D347"/>
  <c r="D406" s="1"/>
  <c r="D524" s="1"/>
  <c r="P229"/>
  <c r="P347" s="1"/>
  <c r="D349"/>
  <c r="D350" s="1"/>
  <c r="D408" s="1"/>
  <c r="P231"/>
  <c r="D232"/>
  <c r="F349"/>
  <c r="F350" s="1"/>
  <c r="F408" s="1"/>
  <c r="F232"/>
  <c r="H349"/>
  <c r="H350" s="1"/>
  <c r="H408" s="1"/>
  <c r="H232"/>
  <c r="J349"/>
  <c r="J350" s="1"/>
  <c r="J408" s="1"/>
  <c r="J232"/>
  <c r="L349"/>
  <c r="L350" s="1"/>
  <c r="L408" s="1"/>
  <c r="L232"/>
  <c r="N349"/>
  <c r="N350" s="1"/>
  <c r="N408" s="1"/>
  <c r="N232"/>
  <c r="F488"/>
  <c r="N488"/>
  <c r="D127"/>
  <c r="P9"/>
  <c r="E129"/>
  <c r="G129"/>
  <c r="I129"/>
  <c r="K129"/>
  <c r="M129"/>
  <c r="O129"/>
  <c r="E145"/>
  <c r="G145"/>
  <c r="I145"/>
  <c r="K145"/>
  <c r="M145"/>
  <c r="O145"/>
  <c r="E154"/>
  <c r="G154"/>
  <c r="I154"/>
  <c r="K154"/>
  <c r="M154"/>
  <c r="O154"/>
  <c r="E156"/>
  <c r="G156"/>
  <c r="I156"/>
  <c r="K156"/>
  <c r="M156"/>
  <c r="O156"/>
  <c r="E161"/>
  <c r="E163" s="1"/>
  <c r="E175" s="1"/>
  <c r="E45"/>
  <c r="E57" s="1"/>
  <c r="E7" a="1"/>
  <c r="E7" s="1"/>
  <c r="G161"/>
  <c r="G163" s="1"/>
  <c r="G175" s="1"/>
  <c r="G45"/>
  <c r="G57" s="1"/>
  <c r="G7" a="1"/>
  <c r="G7" s="1"/>
  <c r="I161"/>
  <c r="I163" s="1"/>
  <c r="I175" s="1"/>
  <c r="I45"/>
  <c r="I57" s="1"/>
  <c r="I7" a="1"/>
  <c r="I7" s="1"/>
  <c r="K161"/>
  <c r="K163" s="1"/>
  <c r="K175" s="1"/>
  <c r="K45"/>
  <c r="K57" s="1"/>
  <c r="K7" a="1"/>
  <c r="K7" s="1"/>
  <c r="M161"/>
  <c r="M163" s="1"/>
  <c r="M175" s="1"/>
  <c r="M45"/>
  <c r="M57" s="1"/>
  <c r="M7" a="1"/>
  <c r="M7" s="1"/>
  <c r="O161"/>
  <c r="O163" s="1"/>
  <c r="O175" s="1"/>
  <c r="O45"/>
  <c r="O57" s="1"/>
  <c r="O7" a="1"/>
  <c r="O7" s="1"/>
  <c r="E9" a="1"/>
  <c r="E9" s="1"/>
  <c r="E162"/>
  <c r="G9" a="1"/>
  <c r="G9" s="1"/>
  <c r="G162"/>
  <c r="I9" a="1"/>
  <c r="I9" s="1"/>
  <c r="I162"/>
  <c r="K9" a="1"/>
  <c r="K9" s="1"/>
  <c r="K162"/>
  <c r="M9" a="1"/>
  <c r="M9" s="1"/>
  <c r="M162"/>
  <c r="O162"/>
  <c r="O9" a="1"/>
  <c r="O9" s="1"/>
  <c r="E48"/>
  <c r="E164"/>
  <c r="E166" s="1"/>
  <c r="E17" a="1"/>
  <c r="E17" s="1"/>
  <c r="G48"/>
  <c r="G164"/>
  <c r="G166" s="1"/>
  <c r="G17" a="1"/>
  <c r="G17" s="1"/>
  <c r="I48"/>
  <c r="I164"/>
  <c r="I166" s="1"/>
  <c r="I17" a="1"/>
  <c r="I17" s="1"/>
  <c r="K48"/>
  <c r="K164"/>
  <c r="K166" s="1"/>
  <c r="K17" a="1"/>
  <c r="K17" s="1"/>
  <c r="M48"/>
  <c r="M164"/>
  <c r="M166" s="1"/>
  <c r="M17" a="1"/>
  <c r="M17" s="1"/>
  <c r="O48"/>
  <c r="O17" a="1"/>
  <c r="O17" s="1"/>
  <c r="O164"/>
  <c r="O166" s="1"/>
  <c r="E165"/>
  <c r="E19" a="1"/>
  <c r="E19" s="1"/>
  <c r="G165"/>
  <c r="G19" a="1"/>
  <c r="G19" s="1"/>
  <c r="I165"/>
  <c r="I19" a="1"/>
  <c r="I19" s="1"/>
  <c r="K165"/>
  <c r="K19" a="1"/>
  <c r="K19" s="1"/>
  <c r="M165"/>
  <c r="M19" a="1"/>
  <c r="M19" s="1"/>
  <c r="O165"/>
  <c r="O19" a="1"/>
  <c r="O19" s="1"/>
  <c r="E167"/>
  <c r="E171" s="1"/>
  <c r="E53"/>
  <c r="E26" a="1"/>
  <c r="E26" s="1"/>
  <c r="G167"/>
  <c r="G171" s="1"/>
  <c r="G53"/>
  <c r="G26" a="1"/>
  <c r="G26" s="1"/>
  <c r="I167"/>
  <c r="I171" s="1"/>
  <c r="I53"/>
  <c r="I26" a="1"/>
  <c r="I26" s="1"/>
  <c r="K167"/>
  <c r="K171" s="1"/>
  <c r="K53"/>
  <c r="K26" a="1"/>
  <c r="K26" s="1"/>
  <c r="M167"/>
  <c r="M171" s="1"/>
  <c r="M53"/>
  <c r="M26" a="1"/>
  <c r="M26" s="1"/>
  <c r="O167"/>
  <c r="O171" s="1"/>
  <c r="O53"/>
  <c r="O26" a="1"/>
  <c r="O26" s="1"/>
  <c r="E404"/>
  <c r="E522" s="1"/>
  <c r="E28" a="1"/>
  <c r="E28" s="1"/>
  <c r="E168"/>
  <c r="G404"/>
  <c r="G522" s="1"/>
  <c r="G28" a="1"/>
  <c r="G28" s="1"/>
  <c r="G168"/>
  <c r="I404"/>
  <c r="I522" s="1"/>
  <c r="I28" a="1"/>
  <c r="I28" s="1"/>
  <c r="I168"/>
  <c r="K404"/>
  <c r="K522" s="1"/>
  <c r="K28" a="1"/>
  <c r="K28" s="1"/>
  <c r="K168"/>
  <c r="M404"/>
  <c r="M522" s="1"/>
  <c r="M28" a="1"/>
  <c r="M28" s="1"/>
  <c r="M168"/>
  <c r="O404"/>
  <c r="O522" s="1"/>
  <c r="O28" a="1"/>
  <c r="O28" s="1"/>
  <c r="O168"/>
  <c r="E405"/>
  <c r="E523" s="1"/>
  <c r="E169"/>
  <c r="E29" a="1"/>
  <c r="E29" s="1"/>
  <c r="G169"/>
  <c r="G29" a="1"/>
  <c r="G29" s="1"/>
  <c r="G405"/>
  <c r="G523" s="1"/>
  <c r="I405"/>
  <c r="I523" s="1"/>
  <c r="I169"/>
  <c r="I29" a="1"/>
  <c r="I29" s="1"/>
  <c r="K405"/>
  <c r="K523" s="1"/>
  <c r="K169"/>
  <c r="K29" a="1"/>
  <c r="K29" s="1"/>
  <c r="M405"/>
  <c r="M523" s="1"/>
  <c r="M169"/>
  <c r="M29" a="1"/>
  <c r="M29" s="1"/>
  <c r="O169"/>
  <c r="O29" a="1"/>
  <c r="O29" s="1"/>
  <c r="O405"/>
  <c r="O523" s="1"/>
  <c r="E406"/>
  <c r="E524" s="1"/>
  <c r="E30" a="1"/>
  <c r="E30" s="1"/>
  <c r="E170"/>
  <c r="G406"/>
  <c r="G524" s="1"/>
  <c r="G30" a="1"/>
  <c r="G30" s="1"/>
  <c r="G170"/>
  <c r="I406"/>
  <c r="I524" s="1"/>
  <c r="I30" a="1"/>
  <c r="I30" s="1"/>
  <c r="I170"/>
  <c r="K406"/>
  <c r="K524" s="1"/>
  <c r="K30" a="1"/>
  <c r="K30" s="1"/>
  <c r="K170"/>
  <c r="M406"/>
  <c r="M524" s="1"/>
  <c r="M30" a="1"/>
  <c r="M30" s="1"/>
  <c r="M170"/>
  <c r="O406"/>
  <c r="O524" s="1"/>
  <c r="O30" a="1"/>
  <c r="O30" s="1"/>
  <c r="O170"/>
  <c r="E55"/>
  <c r="E37" a="1"/>
  <c r="E37" s="1"/>
  <c r="E172"/>
  <c r="E173" s="1"/>
  <c r="G55"/>
  <c r="G37" a="1"/>
  <c r="G37" s="1"/>
  <c r="G172"/>
  <c r="G173" s="1"/>
  <c r="I55"/>
  <c r="I37" a="1"/>
  <c r="I37" s="1"/>
  <c r="I172"/>
  <c r="I173" s="1"/>
  <c r="K55"/>
  <c r="K37" a="1"/>
  <c r="K37" s="1"/>
  <c r="K172"/>
  <c r="K173" s="1"/>
  <c r="M55"/>
  <c r="M37" a="1"/>
  <c r="M37" s="1"/>
  <c r="M172"/>
  <c r="M173" s="1"/>
  <c r="O55"/>
  <c r="O37" a="1"/>
  <c r="O37" s="1"/>
  <c r="O172"/>
  <c r="O173" s="1"/>
  <c r="D92"/>
  <c r="P85"/>
  <c r="P92" s="1"/>
  <c r="D100"/>
  <c r="P94"/>
  <c r="P100" s="1"/>
  <c r="E302"/>
  <c r="E309" s="1"/>
  <c r="E354" s="1"/>
  <c r="E191"/>
  <c r="E236" s="1"/>
  <c r="G302"/>
  <c r="G309" s="1"/>
  <c r="G354" s="1"/>
  <c r="G191"/>
  <c r="G236" s="1"/>
  <c r="I302"/>
  <c r="I309" s="1"/>
  <c r="I354" s="1"/>
  <c r="I191"/>
  <c r="I236" s="1"/>
  <c r="K302"/>
  <c r="K309" s="1"/>
  <c r="K354" s="1"/>
  <c r="K191"/>
  <c r="K236" s="1"/>
  <c r="M302"/>
  <c r="M309" s="1"/>
  <c r="M354" s="1"/>
  <c r="M191"/>
  <c r="M236" s="1"/>
  <c r="O302"/>
  <c r="O309" s="1"/>
  <c r="O354" s="1"/>
  <c r="O191"/>
  <c r="O236" s="1"/>
  <c r="E201"/>
  <c r="E312"/>
  <c r="E319" s="1"/>
  <c r="G312"/>
  <c r="G201"/>
  <c r="I201"/>
  <c r="I312"/>
  <c r="I319" s="1"/>
  <c r="K312"/>
  <c r="K319" s="1"/>
  <c r="K201"/>
  <c r="M201"/>
  <c r="M312"/>
  <c r="O312"/>
  <c r="O201"/>
  <c r="E338"/>
  <c r="E340" s="1"/>
  <c r="E352" s="1"/>
  <c r="E222"/>
  <c r="E234" s="1"/>
  <c r="G338"/>
  <c r="G340" s="1"/>
  <c r="G352" s="1"/>
  <c r="G222"/>
  <c r="G234" s="1"/>
  <c r="I338"/>
  <c r="I340" s="1"/>
  <c r="I352" s="1"/>
  <c r="I222"/>
  <c r="I234" s="1"/>
  <c r="K338"/>
  <c r="K340" s="1"/>
  <c r="K352" s="1"/>
  <c r="K222"/>
  <c r="K234" s="1"/>
  <c r="M338"/>
  <c r="M340" s="1"/>
  <c r="M352" s="1"/>
  <c r="M222"/>
  <c r="M234" s="1"/>
  <c r="O338"/>
  <c r="O340" s="1"/>
  <c r="O352" s="1"/>
  <c r="O222"/>
  <c r="O234" s="1"/>
  <c r="E225"/>
  <c r="E341"/>
  <c r="E343" s="1"/>
  <c r="G341"/>
  <c r="G343" s="1"/>
  <c r="G225"/>
  <c r="I225"/>
  <c r="I341"/>
  <c r="I343" s="1"/>
  <c r="K341"/>
  <c r="K343" s="1"/>
  <c r="K225"/>
  <c r="M225"/>
  <c r="M341"/>
  <c r="M343" s="1"/>
  <c r="O341"/>
  <c r="O343" s="1"/>
  <c r="O225"/>
  <c r="E344"/>
  <c r="E348" s="1"/>
  <c r="E230"/>
  <c r="G344"/>
  <c r="G348" s="1"/>
  <c r="G230"/>
  <c r="I344"/>
  <c r="I348" s="1"/>
  <c r="I230"/>
  <c r="K344"/>
  <c r="K348" s="1"/>
  <c r="K230"/>
  <c r="M344"/>
  <c r="M348" s="1"/>
  <c r="M230"/>
  <c r="O344"/>
  <c r="O348" s="1"/>
  <c r="O230"/>
  <c r="E232"/>
  <c r="E349"/>
  <c r="E350" s="1"/>
  <c r="E408" s="1"/>
  <c r="G349"/>
  <c r="G350" s="1"/>
  <c r="G408" s="1"/>
  <c r="G232"/>
  <c r="I232"/>
  <c r="I349"/>
  <c r="I350" s="1"/>
  <c r="I408" s="1"/>
  <c r="K349"/>
  <c r="K350" s="1"/>
  <c r="K408" s="1"/>
  <c r="K232"/>
  <c r="M232"/>
  <c r="M349"/>
  <c r="M350" s="1"/>
  <c r="M408" s="1"/>
  <c r="O349"/>
  <c r="O350" s="1"/>
  <c r="O408" s="1"/>
  <c r="O232"/>
  <c r="D250"/>
  <c r="D295" s="1"/>
  <c r="P243"/>
  <c r="P250" s="1"/>
  <c r="P295" s="1"/>
  <c r="P253"/>
  <c r="P260" s="1"/>
  <c r="D260"/>
  <c r="P279"/>
  <c r="P281" s="1"/>
  <c r="P293" s="1"/>
  <c r="D281"/>
  <c r="D293" s="1"/>
  <c r="P282"/>
  <c r="P284" s="1"/>
  <c r="D284"/>
  <c r="D289"/>
  <c r="P285"/>
  <c r="P289" s="1"/>
  <c r="J319"/>
  <c r="E153"/>
  <c r="E159" s="1"/>
  <c r="G153"/>
  <c r="G159" s="1"/>
  <c r="I153"/>
  <c r="I159" s="1"/>
  <c r="K153"/>
  <c r="K159" s="1"/>
  <c r="M153"/>
  <c r="M159" s="1"/>
  <c r="O153"/>
  <c r="O159" s="1"/>
  <c r="E304"/>
  <c r="G304"/>
  <c r="I304"/>
  <c r="K304"/>
  <c r="M304"/>
  <c r="O304"/>
  <c r="E306"/>
  <c r="E365" s="1"/>
  <c r="E483" s="1"/>
  <c r="G306"/>
  <c r="G365" s="1"/>
  <c r="G483" s="1"/>
  <c r="I306"/>
  <c r="I365" s="1"/>
  <c r="I483" s="1"/>
  <c r="K306"/>
  <c r="K365" s="1"/>
  <c r="K483" s="1"/>
  <c r="M306"/>
  <c r="M365" s="1"/>
  <c r="M483" s="1"/>
  <c r="O306"/>
  <c r="O365" s="1"/>
  <c r="O483" s="1"/>
  <c r="E314"/>
  <c r="G314"/>
  <c r="I314"/>
  <c r="K314"/>
  <c r="M314"/>
  <c r="O314"/>
  <c r="E322"/>
  <c r="E381" s="1"/>
  <c r="E499" s="1"/>
  <c r="G322"/>
  <c r="G381" s="1"/>
  <c r="G499" s="1"/>
  <c r="I322"/>
  <c r="I381" s="1"/>
  <c r="I499" s="1"/>
  <c r="K322"/>
  <c r="K381" s="1"/>
  <c r="K499" s="1"/>
  <c r="M322"/>
  <c r="M381" s="1"/>
  <c r="M499" s="1"/>
  <c r="O322"/>
  <c r="O381" s="1"/>
  <c r="O499" s="1"/>
  <c r="E324"/>
  <c r="G324"/>
  <c r="I324"/>
  <c r="K324"/>
  <c r="M324"/>
  <c r="O324"/>
  <c r="E331"/>
  <c r="E390" s="1"/>
  <c r="G331"/>
  <c r="G390" s="1"/>
  <c r="I331"/>
  <c r="I390" s="1"/>
  <c r="K331"/>
  <c r="K390" s="1"/>
  <c r="M331"/>
  <c r="M390" s="1"/>
  <c r="O331"/>
  <c r="O390" s="1"/>
  <c r="E333"/>
  <c r="E392" s="1"/>
  <c r="G333"/>
  <c r="G392" s="1"/>
  <c r="I333"/>
  <c r="I392" s="1"/>
  <c r="K333"/>
  <c r="K392" s="1"/>
  <c r="M333"/>
  <c r="M392" s="1"/>
  <c r="O333"/>
  <c r="O392" s="1"/>
  <c r="E339"/>
  <c r="E398" s="1"/>
  <c r="G339"/>
  <c r="G398" s="1"/>
  <c r="G516" s="1"/>
  <c r="I339"/>
  <c r="I398" s="1"/>
  <c r="K339"/>
  <c r="K398" s="1"/>
  <c r="K516" s="1"/>
  <c r="M339"/>
  <c r="M398" s="1"/>
  <c r="O339"/>
  <c r="O398" s="1"/>
  <c r="E342"/>
  <c r="E401" s="1"/>
  <c r="E519" s="1"/>
  <c r="G342"/>
  <c r="G401" s="1"/>
  <c r="G519" s="1"/>
  <c r="I342"/>
  <c r="I401" s="1"/>
  <c r="I519" s="1"/>
  <c r="K342"/>
  <c r="K401" s="1"/>
  <c r="K519" s="1"/>
  <c r="M342"/>
  <c r="M401" s="1"/>
  <c r="M519" s="1"/>
  <c r="O342"/>
  <c r="O401" s="1"/>
  <c r="O519" s="1"/>
  <c r="E656"/>
  <c r="E427"/>
  <c r="E362"/>
  <c r="G362"/>
  <c r="I362"/>
  <c r="K362"/>
  <c r="M362"/>
  <c r="O362"/>
  <c r="E364"/>
  <c r="G364"/>
  <c r="K364"/>
  <c r="M364"/>
  <c r="O364"/>
  <c r="E41"/>
  <c r="G41"/>
  <c r="I41"/>
  <c r="K41"/>
  <c r="M41"/>
  <c r="O41"/>
  <c r="D73"/>
  <c r="D118" s="1"/>
  <c r="P76"/>
  <c r="P83" s="1"/>
  <c r="P105"/>
  <c r="P107" s="1"/>
  <c r="P113"/>
  <c r="P114" s="1"/>
  <c r="E126"/>
  <c r="G126"/>
  <c r="I126"/>
  <c r="K126"/>
  <c r="M126"/>
  <c r="O126"/>
  <c r="E128"/>
  <c r="G128"/>
  <c r="I128"/>
  <c r="K128"/>
  <c r="M128"/>
  <c r="O128"/>
  <c r="P136"/>
  <c r="D210"/>
  <c r="F210"/>
  <c r="H210"/>
  <c r="J210"/>
  <c r="L210"/>
  <c r="N210"/>
  <c r="E218"/>
  <c r="G218"/>
  <c r="I218"/>
  <c r="K218"/>
  <c r="M218"/>
  <c r="O218"/>
  <c r="D269"/>
  <c r="D319"/>
  <c r="H319"/>
  <c r="L319"/>
  <c r="G321"/>
  <c r="G328" s="1"/>
  <c r="K321"/>
  <c r="K328" s="1"/>
  <c r="O321"/>
  <c r="O328" s="1"/>
  <c r="F362"/>
  <c r="J362"/>
  <c r="D364"/>
  <c r="H364"/>
  <c r="L364"/>
  <c r="J370"/>
  <c r="H389"/>
  <c r="P370"/>
  <c r="P374"/>
  <c r="P492" s="1"/>
  <c r="E389"/>
  <c r="F389"/>
  <c r="G389"/>
  <c r="I389"/>
  <c r="K389"/>
  <c r="M389"/>
  <c r="N389"/>
  <c r="P8"/>
  <c r="P10"/>
  <c r="P375"/>
  <c r="P493" s="1"/>
  <c r="P35"/>
  <c r="D41"/>
  <c r="F41"/>
  <c r="H41"/>
  <c r="J41"/>
  <c r="L41"/>
  <c r="N41"/>
  <c r="P410"/>
  <c r="P528" s="1"/>
  <c r="D104"/>
  <c r="D116" s="1"/>
  <c r="D112"/>
  <c r="D126"/>
  <c r="H126"/>
  <c r="L126"/>
  <c r="F128"/>
  <c r="J128"/>
  <c r="N128"/>
  <c r="P139"/>
  <c r="D153"/>
  <c r="D159" s="1"/>
  <c r="F153"/>
  <c r="F159" s="1"/>
  <c r="J153"/>
  <c r="J159" s="1"/>
  <c r="L153"/>
  <c r="L159" s="1"/>
  <c r="N153"/>
  <c r="N159" s="1"/>
  <c r="P174"/>
  <c r="P185"/>
  <c r="P303" s="1"/>
  <c r="P187"/>
  <c r="P305" s="1"/>
  <c r="P203"/>
  <c r="P205"/>
  <c r="P323" s="1"/>
  <c r="P207"/>
  <c r="P325" s="1"/>
  <c r="E210"/>
  <c r="I210"/>
  <c r="M210"/>
  <c r="P212"/>
  <c r="P214"/>
  <c r="P332" s="1"/>
  <c r="D218"/>
  <c r="F218"/>
  <c r="H218"/>
  <c r="J218"/>
  <c r="L218"/>
  <c r="N218"/>
  <c r="P271"/>
  <c r="P277" s="1"/>
  <c r="D291"/>
  <c r="N319"/>
  <c r="E488"/>
  <c r="G488"/>
  <c r="I488"/>
  <c r="K488"/>
  <c r="D427"/>
  <c r="D663" s="1"/>
  <c r="D656"/>
  <c r="F656"/>
  <c r="F427"/>
  <c r="H427"/>
  <c r="H656"/>
  <c r="J656"/>
  <c r="J427"/>
  <c r="J663" s="1"/>
  <c r="L427"/>
  <c r="L663" s="1"/>
  <c r="L656"/>
  <c r="N656"/>
  <c r="N427"/>
  <c r="D657"/>
  <c r="P421"/>
  <c r="E437"/>
  <c r="E816" s="1"/>
  <c r="E666"/>
  <c r="G666"/>
  <c r="G437"/>
  <c r="G816" s="1"/>
  <c r="I437"/>
  <c r="I816" s="1"/>
  <c r="I666"/>
  <c r="K666"/>
  <c r="K437"/>
  <c r="K816" s="1"/>
  <c r="M437"/>
  <c r="M816" s="1"/>
  <c r="M666"/>
  <c r="O666"/>
  <c r="O437"/>
  <c r="O816" s="1"/>
  <c r="D818"/>
  <c r="P818" s="1"/>
  <c r="D684"/>
  <c r="D454"/>
  <c r="P448"/>
  <c r="P454" s="1"/>
  <c r="E818"/>
  <c r="E684"/>
  <c r="F818"/>
  <c r="F684"/>
  <c r="F454"/>
  <c r="F690" s="1"/>
  <c r="G818"/>
  <c r="G684"/>
  <c r="H818"/>
  <c r="H684"/>
  <c r="H454"/>
  <c r="H690" s="1"/>
  <c r="I818"/>
  <c r="I684"/>
  <c r="J818"/>
  <c r="J684"/>
  <c r="J454"/>
  <c r="K818"/>
  <c r="K684"/>
  <c r="L818"/>
  <c r="L684"/>
  <c r="L454"/>
  <c r="L690" s="1"/>
  <c r="M818"/>
  <c r="M684"/>
  <c r="N818"/>
  <c r="N684"/>
  <c r="N454"/>
  <c r="N690" s="1"/>
  <c r="O818"/>
  <c r="O684"/>
  <c r="E685"/>
  <c r="G685"/>
  <c r="I685"/>
  <c r="K685"/>
  <c r="M685"/>
  <c r="O685"/>
  <c r="D819"/>
  <c r="P819" s="1"/>
  <c r="D687"/>
  <c r="F819"/>
  <c r="F687"/>
  <c r="H819"/>
  <c r="H687"/>
  <c r="J819"/>
  <c r="J687"/>
  <c r="L819"/>
  <c r="L687"/>
  <c r="N819"/>
  <c r="N687"/>
  <c r="E692"/>
  <c r="E458"/>
  <c r="E470" s="1"/>
  <c r="G692"/>
  <c r="G458"/>
  <c r="G470" s="1"/>
  <c r="I692"/>
  <c r="I458"/>
  <c r="I470" s="1"/>
  <c r="K692"/>
  <c r="K458"/>
  <c r="K470" s="1"/>
  <c r="M692"/>
  <c r="M458"/>
  <c r="M470" s="1"/>
  <c r="O692"/>
  <c r="O458"/>
  <c r="O470" s="1"/>
  <c r="E466"/>
  <c r="E439" a="1"/>
  <c r="E439" s="1"/>
  <c r="E446" s="1"/>
  <c r="G466"/>
  <c r="G439" a="1"/>
  <c r="G439" s="1"/>
  <c r="G446" s="1"/>
  <c r="I466"/>
  <c r="I439" a="1"/>
  <c r="I439" s="1"/>
  <c r="I446" s="1"/>
  <c r="I682" s="1"/>
  <c r="K466"/>
  <c r="K439" a="1"/>
  <c r="K439" s="1"/>
  <c r="K446" s="1"/>
  <c r="M466"/>
  <c r="M439" a="1"/>
  <c r="M439" s="1"/>
  <c r="M446" s="1"/>
  <c r="O466"/>
  <c r="O439" a="1"/>
  <c r="O439" s="1"/>
  <c r="O446" s="1"/>
  <c r="E468"/>
  <c r="E450" a="1"/>
  <c r="E450" s="1"/>
  <c r="G468"/>
  <c r="G450" a="1"/>
  <c r="G450" s="1"/>
  <c r="I468"/>
  <c r="I450" a="1"/>
  <c r="I450" s="1"/>
  <c r="I686" s="1"/>
  <c r="K468"/>
  <c r="K450" a="1"/>
  <c r="K450" s="1"/>
  <c r="K686" s="1"/>
  <c r="M468"/>
  <c r="M450" a="1"/>
  <c r="M450" s="1"/>
  <c r="M686" s="1"/>
  <c r="O468"/>
  <c r="O450" a="1"/>
  <c r="O450" s="1"/>
  <c r="O686" s="1"/>
  <c r="G319"/>
  <c r="M319"/>
  <c r="O319"/>
  <c r="P420"/>
  <c r="G427"/>
  <c r="K427"/>
  <c r="O427"/>
  <c r="F437"/>
  <c r="F816" s="1"/>
  <c r="J437"/>
  <c r="J816" s="1"/>
  <c r="N437"/>
  <c r="N816" s="1"/>
  <c r="P451"/>
  <c r="G454"/>
  <c r="G690" s="1"/>
  <c r="K454"/>
  <c r="K690" s="1"/>
  <c r="O454"/>
  <c r="O690" s="1"/>
  <c r="F458"/>
  <c r="F470" s="1"/>
  <c r="J458"/>
  <c r="J470" s="1"/>
  <c r="N458"/>
  <c r="N470" s="1"/>
  <c r="D659"/>
  <c r="P423"/>
  <c r="P659" s="1"/>
  <c r="D666"/>
  <c r="P430"/>
  <c r="P437" s="1"/>
  <c r="D668"/>
  <c r="P432"/>
  <c r="P668" s="1"/>
  <c r="D685"/>
  <c r="F685"/>
  <c r="H685"/>
  <c r="J685"/>
  <c r="L685"/>
  <c r="N685"/>
  <c r="E819"/>
  <c r="E687"/>
  <c r="G819"/>
  <c r="G687"/>
  <c r="I819"/>
  <c r="I687"/>
  <c r="K819"/>
  <c r="K687"/>
  <c r="M819"/>
  <c r="M687"/>
  <c r="O819"/>
  <c r="O687"/>
  <c r="D692"/>
  <c r="P456"/>
  <c r="P458" s="1"/>
  <c r="P470" s="1"/>
  <c r="D693"/>
  <c r="P457"/>
  <c r="P693" s="1"/>
  <c r="P459"/>
  <c r="P461" s="1"/>
  <c r="D461"/>
  <c r="D439" a="1"/>
  <c r="D439" s="1"/>
  <c r="P462"/>
  <c r="P466" s="1"/>
  <c r="D466"/>
  <c r="F439" a="1"/>
  <c r="F439" s="1"/>
  <c r="F446" s="1"/>
  <c r="F466"/>
  <c r="H439" a="1"/>
  <c r="H439" s="1"/>
  <c r="H446" s="1"/>
  <c r="H466"/>
  <c r="J439" a="1"/>
  <c r="J439" s="1"/>
  <c r="J446" s="1"/>
  <c r="J466"/>
  <c r="L439" a="1"/>
  <c r="L439" s="1"/>
  <c r="L446" s="1"/>
  <c r="L466"/>
  <c r="N439" a="1"/>
  <c r="N439" s="1"/>
  <c r="N446" s="1"/>
  <c r="N466"/>
  <c r="P463"/>
  <c r="D441" a="1"/>
  <c r="D441" s="1"/>
  <c r="P465"/>
  <c r="D443" a="1"/>
  <c r="D443" s="1"/>
  <c r="P443" s="1"/>
  <c r="P467"/>
  <c r="P468" s="1"/>
  <c r="D450" a="1"/>
  <c r="D450" s="1"/>
  <c r="P450" s="1"/>
  <c r="P686" s="1"/>
  <c r="D468"/>
  <c r="F450" a="1"/>
  <c r="F450" s="1"/>
  <c r="F468"/>
  <c r="H450" a="1"/>
  <c r="H450" s="1"/>
  <c r="H686" s="1"/>
  <c r="H468"/>
  <c r="J450" a="1"/>
  <c r="J450" s="1"/>
  <c r="J686" s="1"/>
  <c r="J468"/>
  <c r="L450" a="1"/>
  <c r="L450" s="1"/>
  <c r="L686" s="1"/>
  <c r="L468"/>
  <c r="N450" a="1"/>
  <c r="N450" s="1"/>
  <c r="N686" s="1"/>
  <c r="N468"/>
  <c r="P422"/>
  <c r="P658" s="1"/>
  <c r="I427"/>
  <c r="I663" s="1"/>
  <c r="M427"/>
  <c r="M663" s="1"/>
  <c r="D437"/>
  <c r="D673" s="1"/>
  <c r="H437"/>
  <c r="H816" s="1"/>
  <c r="L437"/>
  <c r="L816" s="1"/>
  <c r="P449"/>
  <c r="P685" s="1"/>
  <c r="E454"/>
  <c r="E690" s="1"/>
  <c r="I454"/>
  <c r="I690" s="1"/>
  <c r="M454"/>
  <c r="M690" s="1"/>
  <c r="D458"/>
  <c r="H458"/>
  <c r="L458"/>
  <c r="D590"/>
  <c r="H590"/>
  <c r="L590"/>
  <c r="P687"/>
  <c r="E704"/>
  <c r="E645"/>
  <c r="G704"/>
  <c r="G645"/>
  <c r="I704"/>
  <c r="I645"/>
  <c r="K704"/>
  <c r="K645"/>
  <c r="M704"/>
  <c r="M645"/>
  <c r="O704"/>
  <c r="O645"/>
  <c r="P705"/>
  <c r="P646"/>
  <c r="P711"/>
  <c r="P718"/>
  <c r="P720" s="1"/>
  <c r="D720"/>
  <c r="P657"/>
  <c r="F663"/>
  <c r="H663"/>
  <c r="N663"/>
  <c r="P555"/>
  <c r="P564"/>
  <c r="G694"/>
  <c r="O694"/>
  <c r="P584"/>
  <c r="G588"/>
  <c r="K588"/>
  <c r="O588"/>
  <c r="P608"/>
  <c r="L623"/>
  <c r="P639"/>
  <c r="D643"/>
  <c r="H643"/>
  <c r="L643"/>
  <c r="L673"/>
  <c r="D697"/>
  <c r="D638"/>
  <c r="F697"/>
  <c r="F638"/>
  <c r="H697"/>
  <c r="H638"/>
  <c r="J697"/>
  <c r="J638"/>
  <c r="L697"/>
  <c r="L638"/>
  <c r="N697"/>
  <c r="N638"/>
  <c r="P746"/>
  <c r="P749" s="1"/>
  <c r="P750" s="1"/>
  <c r="D749"/>
  <c r="D750" s="1"/>
  <c r="G590"/>
  <c r="K590"/>
  <c r="O590"/>
  <c r="G673"/>
  <c r="E682"/>
  <c r="D690"/>
  <c r="J690"/>
  <c r="D588"/>
  <c r="F588"/>
  <c r="H588"/>
  <c r="J588"/>
  <c r="J590" s="1"/>
  <c r="L588"/>
  <c r="N588"/>
  <c r="P576"/>
  <c r="E588"/>
  <c r="E590" s="1"/>
  <c r="I588"/>
  <c r="M588"/>
  <c r="M590" s="1"/>
  <c r="P606"/>
  <c r="P610"/>
  <c r="P617"/>
  <c r="P619"/>
  <c r="J623"/>
  <c r="N623"/>
  <c r="P637"/>
  <c r="P641"/>
  <c r="F643"/>
  <c r="J643"/>
  <c r="N643"/>
  <c r="E663"/>
  <c r="E757" a="1"/>
  <c r="E757" s="1"/>
  <c r="E760" s="1"/>
  <c r="E763" s="1"/>
  <c r="E764" s="1"/>
  <c r="E758" a="1"/>
  <c r="E758" s="1"/>
  <c r="D760"/>
  <c r="P757"/>
  <c r="P572"/>
  <c r="P579"/>
  <c r="P611"/>
  <c r="P616"/>
  <c r="P620"/>
  <c r="K623"/>
  <c r="M623"/>
  <c r="O623"/>
  <c r="P636"/>
  <c r="P640"/>
  <c r="P642"/>
  <c r="E643"/>
  <c r="G643"/>
  <c r="I643"/>
  <c r="K643"/>
  <c r="M643"/>
  <c r="O643"/>
  <c r="F750"/>
  <c r="H750"/>
  <c r="J750"/>
  <c r="L750"/>
  <c r="N750"/>
  <c r="D733"/>
  <c r="P733" s="1"/>
  <c r="H733"/>
  <c r="L733"/>
  <c r="D735"/>
  <c r="D745" s="1"/>
  <c r="D744"/>
  <c r="D753"/>
  <c r="F758" a="1"/>
  <c r="F758" s="1"/>
  <c r="P835"/>
  <c r="P839" s="1"/>
  <c r="G32" i="7" a="1"/>
  <c r="G32" s="1"/>
  <c r="H32" s="1" a="1"/>
  <c r="H32" s="1"/>
  <c r="F15"/>
  <c r="F13" s="1"/>
  <c r="C15"/>
  <c r="C13" s="1"/>
  <c r="D32" a="1"/>
  <c r="D32" s="1"/>
  <c r="D15" s="1"/>
  <c r="D13" s="1"/>
  <c r="E15"/>
  <c r="E13" s="1"/>
  <c r="E6"/>
  <c r="E21" s="1"/>
  <c r="E25" s="1"/>
  <c r="G6"/>
  <c r="G21" s="1"/>
  <c r="G25" s="1"/>
  <c r="I6"/>
  <c r="I21" s="1"/>
  <c r="I25" s="1"/>
  <c r="K6"/>
  <c r="K21" s="1"/>
  <c r="K25" s="1"/>
  <c r="M6"/>
  <c r="M21" s="1"/>
  <c r="M25" s="1"/>
  <c r="G20" i="33" l="1"/>
  <c r="G21" s="1"/>
  <c r="G24" s="1"/>
  <c r="G6" i="36" s="1"/>
  <c r="G19" i="33"/>
  <c r="D24"/>
  <c r="D6" i="36" s="1"/>
  <c r="O673" i="8"/>
  <c r="K673"/>
  <c r="D480"/>
  <c r="D598"/>
  <c r="O817"/>
  <c r="G817"/>
  <c r="J355"/>
  <c r="G820"/>
  <c r="K817"/>
  <c r="P684"/>
  <c r="I673"/>
  <c r="I694"/>
  <c r="F820"/>
  <c r="E820"/>
  <c r="F694"/>
  <c r="G682"/>
  <c r="K694"/>
  <c r="M817"/>
  <c r="M673"/>
  <c r="E673"/>
  <c r="M694"/>
  <c r="E694"/>
  <c r="D816"/>
  <c r="P816" s="1"/>
  <c r="O389"/>
  <c r="J389"/>
  <c r="N355"/>
  <c r="F355"/>
  <c r="L480"/>
  <c r="L598"/>
  <c r="J600"/>
  <c r="J482"/>
  <c r="H480"/>
  <c r="H598"/>
  <c r="N482"/>
  <c r="N600"/>
  <c r="F482"/>
  <c r="F600"/>
  <c r="F757" a="1"/>
  <c r="F757" s="1"/>
  <c r="F760" s="1"/>
  <c r="F763" s="1"/>
  <c r="F764" s="1"/>
  <c r="N694"/>
  <c r="N817"/>
  <c r="J817"/>
  <c r="F817"/>
  <c r="D389"/>
  <c r="L389"/>
  <c r="E753"/>
  <c r="E755" s="1"/>
  <c r="E759" s="1"/>
  <c r="G758" a="1"/>
  <c r="G758" s="1"/>
  <c r="H758" s="1" a="1"/>
  <c r="H758" s="1"/>
  <c r="I758" s="1" a="1"/>
  <c r="I758" s="1"/>
  <c r="J758" s="1" a="1"/>
  <c r="J758" s="1"/>
  <c r="K758" s="1" a="1"/>
  <c r="K758" s="1"/>
  <c r="L758" s="1" a="1"/>
  <c r="L758" s="1"/>
  <c r="M758" s="1" a="1"/>
  <c r="M758" s="1"/>
  <c r="N758" s="1" a="1"/>
  <c r="N758" s="1"/>
  <c r="O758" s="1" a="1"/>
  <c r="O758" s="1"/>
  <c r="H673"/>
  <c r="J673"/>
  <c r="L817"/>
  <c r="H817"/>
  <c r="I817"/>
  <c r="O634"/>
  <c r="O516"/>
  <c r="O805"/>
  <c r="O830" s="1"/>
  <c r="O628"/>
  <c r="O510"/>
  <c r="K805"/>
  <c r="K830" s="1"/>
  <c r="K628"/>
  <c r="K510"/>
  <c r="G805"/>
  <c r="G830" s="1"/>
  <c r="G628"/>
  <c r="G510"/>
  <c r="O626"/>
  <c r="O508"/>
  <c r="K626"/>
  <c r="K508"/>
  <c r="G626"/>
  <c r="G508"/>
  <c r="O526"/>
  <c r="O527" s="1"/>
  <c r="O409"/>
  <c r="K526"/>
  <c r="K527" s="1"/>
  <c r="K409"/>
  <c r="G526"/>
  <c r="G527" s="1"/>
  <c r="G409"/>
  <c r="D409"/>
  <c r="D526"/>
  <c r="D527" s="1"/>
  <c r="D634"/>
  <c r="D516"/>
  <c r="M591"/>
  <c r="E591"/>
  <c r="J591"/>
  <c r="M516"/>
  <c r="M634"/>
  <c r="I634"/>
  <c r="I516"/>
  <c r="E516"/>
  <c r="E634"/>
  <c r="M805"/>
  <c r="M830" s="1"/>
  <c r="M628"/>
  <c r="M510"/>
  <c r="I805"/>
  <c r="I830" s="1"/>
  <c r="I628"/>
  <c r="I510"/>
  <c r="E805"/>
  <c r="E830" s="1"/>
  <c r="E628"/>
  <c r="E510"/>
  <c r="M626"/>
  <c r="M508"/>
  <c r="I626"/>
  <c r="I508"/>
  <c r="E626"/>
  <c r="E508"/>
  <c r="M526"/>
  <c r="M527" s="1"/>
  <c r="M409"/>
  <c r="I526"/>
  <c r="I527" s="1"/>
  <c r="I409"/>
  <c r="E526"/>
  <c r="E527" s="1"/>
  <c r="E409"/>
  <c r="H409"/>
  <c r="H526"/>
  <c r="H527" s="1"/>
  <c r="D805"/>
  <c r="D510"/>
  <c r="D628"/>
  <c r="D626"/>
  <c r="D508"/>
  <c r="P690"/>
  <c r="P760"/>
  <c r="P763" s="1"/>
  <c r="P764" s="1"/>
  <c r="D763"/>
  <c r="D764" s="1"/>
  <c r="K815"/>
  <c r="K822" s="1"/>
  <c r="K663"/>
  <c r="K472"/>
  <c r="K473" s="1"/>
  <c r="P427"/>
  <c r="P656"/>
  <c r="P753"/>
  <c r="P755" s="1"/>
  <c r="P759" s="1"/>
  <c r="D755"/>
  <c r="D759" s="1"/>
  <c r="P697"/>
  <c r="P638"/>
  <c r="I706"/>
  <c r="P588"/>
  <c r="P694"/>
  <c r="O706"/>
  <c r="G706"/>
  <c r="P673"/>
  <c r="L694"/>
  <c r="L470"/>
  <c r="L706" s="1"/>
  <c r="D694"/>
  <c r="D470"/>
  <c r="D706" s="1"/>
  <c r="M815"/>
  <c r="M822" s="1"/>
  <c r="M472"/>
  <c r="M473" s="1"/>
  <c r="D677"/>
  <c r="P441"/>
  <c r="P677" s="1"/>
  <c r="P439"/>
  <c r="P446" s="1"/>
  <c r="D446"/>
  <c r="O815"/>
  <c r="O822" s="1"/>
  <c r="O663"/>
  <c r="O472"/>
  <c r="O473" s="1"/>
  <c r="G815"/>
  <c r="G822" s="1"/>
  <c r="G663"/>
  <c r="G472"/>
  <c r="G473" s="1"/>
  <c r="N815"/>
  <c r="N822" s="1"/>
  <c r="N472"/>
  <c r="N473" s="1"/>
  <c r="J815"/>
  <c r="J822" s="1"/>
  <c r="J472"/>
  <c r="J473" s="1"/>
  <c r="F815"/>
  <c r="F822" s="1"/>
  <c r="F472"/>
  <c r="F473" s="1"/>
  <c r="P330"/>
  <c r="P336" s="1"/>
  <c r="P218"/>
  <c r="P321"/>
  <c r="P328" s="1"/>
  <c r="P210"/>
  <c r="P362"/>
  <c r="P126"/>
  <c r="N804"/>
  <c r="N829" s="1"/>
  <c r="N625"/>
  <c r="N507"/>
  <c r="N513" s="1"/>
  <c r="N395"/>
  <c r="N631" s="1"/>
  <c r="K804"/>
  <c r="K829" s="1"/>
  <c r="K507"/>
  <c r="K513" s="1"/>
  <c r="K395"/>
  <c r="K631" s="1"/>
  <c r="K625"/>
  <c r="I804"/>
  <c r="I829" s="1"/>
  <c r="I625"/>
  <c r="I507"/>
  <c r="I513" s="1"/>
  <c r="I395"/>
  <c r="I631" s="1"/>
  <c r="F804"/>
  <c r="F829" s="1"/>
  <c r="F625"/>
  <c r="F507"/>
  <c r="F513" s="1"/>
  <c r="F395"/>
  <c r="F631" s="1"/>
  <c r="P488"/>
  <c r="J488"/>
  <c r="H600"/>
  <c r="H482"/>
  <c r="N598"/>
  <c r="N480"/>
  <c r="F598"/>
  <c r="F480"/>
  <c r="O600"/>
  <c r="O482"/>
  <c r="K600"/>
  <c r="K482"/>
  <c r="G600"/>
  <c r="G482"/>
  <c r="O480"/>
  <c r="O598"/>
  <c r="K480"/>
  <c r="K598"/>
  <c r="G480"/>
  <c r="G598"/>
  <c r="E815"/>
  <c r="E822" s="1"/>
  <c r="E472"/>
  <c r="E473" s="1"/>
  <c r="M384"/>
  <c r="M502" s="1"/>
  <c r="M148"/>
  <c r="I384"/>
  <c r="I502" s="1"/>
  <c r="I148"/>
  <c r="E384"/>
  <c r="E502" s="1"/>
  <c r="E148"/>
  <c r="K383"/>
  <c r="K501" s="1"/>
  <c r="K147"/>
  <c r="M382"/>
  <c r="M500" s="1"/>
  <c r="M146"/>
  <c r="I382"/>
  <c r="I146"/>
  <c r="E382"/>
  <c r="E146"/>
  <c r="O380"/>
  <c r="O33"/>
  <c r="O144"/>
  <c r="O151" s="1"/>
  <c r="M380"/>
  <c r="M33"/>
  <c r="M144"/>
  <c r="M151" s="1"/>
  <c r="K380"/>
  <c r="K33"/>
  <c r="K144"/>
  <c r="K151" s="1"/>
  <c r="G380"/>
  <c r="G33"/>
  <c r="G144"/>
  <c r="G151" s="1"/>
  <c r="E380"/>
  <c r="E33"/>
  <c r="E144"/>
  <c r="E151" s="1"/>
  <c r="O373"/>
  <c r="O137"/>
  <c r="G373"/>
  <c r="G137"/>
  <c r="M24"/>
  <c r="M371"/>
  <c r="M135"/>
  <c r="M142" s="1"/>
  <c r="K371"/>
  <c r="K24"/>
  <c r="K135"/>
  <c r="K142" s="1"/>
  <c r="I371"/>
  <c r="I24"/>
  <c r="I135"/>
  <c r="I142" s="1"/>
  <c r="G371"/>
  <c r="G24"/>
  <c r="G135"/>
  <c r="G142" s="1"/>
  <c r="E24"/>
  <c r="E371"/>
  <c r="E135"/>
  <c r="E142" s="1"/>
  <c r="O363"/>
  <c r="O127"/>
  <c r="M127"/>
  <c r="M363"/>
  <c r="I127"/>
  <c r="I363"/>
  <c r="E127"/>
  <c r="E363"/>
  <c r="O125"/>
  <c r="O132" s="1"/>
  <c r="O177" s="1"/>
  <c r="O14"/>
  <c r="O59" s="1"/>
  <c r="O60" s="1"/>
  <c r="O361"/>
  <c r="M361"/>
  <c r="M125"/>
  <c r="M132" s="1"/>
  <c r="M177" s="1"/>
  <c r="M14"/>
  <c r="M59" s="1"/>
  <c r="M60" s="1"/>
  <c r="K125"/>
  <c r="K132" s="1"/>
  <c r="K177" s="1"/>
  <c r="K14"/>
  <c r="K59" s="1"/>
  <c r="K60" s="1"/>
  <c r="K361"/>
  <c r="I361"/>
  <c r="I125"/>
  <c r="I132" s="1"/>
  <c r="I177" s="1"/>
  <c r="I14"/>
  <c r="I59" s="1"/>
  <c r="I60" s="1"/>
  <c r="G125"/>
  <c r="G132" s="1"/>
  <c r="G177" s="1"/>
  <c r="G14"/>
  <c r="G59" s="1"/>
  <c r="G60" s="1"/>
  <c r="G361"/>
  <c r="E361"/>
  <c r="E125"/>
  <c r="E132" s="1"/>
  <c r="E177" s="1"/>
  <c r="E14"/>
  <c r="E59" s="1"/>
  <c r="E60" s="1"/>
  <c r="P363"/>
  <c r="P127"/>
  <c r="D599"/>
  <c r="D481"/>
  <c r="P349"/>
  <c r="P350" s="1"/>
  <c r="P232"/>
  <c r="P344"/>
  <c r="P348" s="1"/>
  <c r="P230"/>
  <c r="P338"/>
  <c r="P340" s="1"/>
  <c r="P352" s="1"/>
  <c r="P222"/>
  <c r="P234" s="1"/>
  <c r="H391"/>
  <c r="H155"/>
  <c r="P172"/>
  <c r="P173" s="1"/>
  <c r="P55"/>
  <c r="P408"/>
  <c r="L384"/>
  <c r="L502" s="1"/>
  <c r="L148"/>
  <c r="J148"/>
  <c r="J384"/>
  <c r="J502" s="1"/>
  <c r="H384"/>
  <c r="H502" s="1"/>
  <c r="H148"/>
  <c r="D384"/>
  <c r="D502" s="1"/>
  <c r="D148"/>
  <c r="P30"/>
  <c r="N383"/>
  <c r="N501" s="1"/>
  <c r="N147"/>
  <c r="J383"/>
  <c r="J501" s="1"/>
  <c r="J147"/>
  <c r="F383"/>
  <c r="F501" s="1"/>
  <c r="F147"/>
  <c r="H382"/>
  <c r="H146"/>
  <c r="P404"/>
  <c r="P522" s="1"/>
  <c r="P168"/>
  <c r="N144"/>
  <c r="N151" s="1"/>
  <c r="N33"/>
  <c r="N380"/>
  <c r="L380"/>
  <c r="L144"/>
  <c r="L151" s="1"/>
  <c r="L33"/>
  <c r="J380"/>
  <c r="J144"/>
  <c r="J151" s="1"/>
  <c r="J33"/>
  <c r="H380"/>
  <c r="H144"/>
  <c r="H151" s="1"/>
  <c r="H33"/>
  <c r="F144"/>
  <c r="F151" s="1"/>
  <c r="F33"/>
  <c r="F380"/>
  <c r="P53"/>
  <c r="P167"/>
  <c r="P171" s="1"/>
  <c r="L373"/>
  <c r="L137"/>
  <c r="H373"/>
  <c r="H137"/>
  <c r="D373"/>
  <c r="D137"/>
  <c r="P19"/>
  <c r="P401"/>
  <c r="P519" s="1"/>
  <c r="P165"/>
  <c r="N371"/>
  <c r="N135"/>
  <c r="N142" s="1"/>
  <c r="N24"/>
  <c r="L371"/>
  <c r="L135"/>
  <c r="L142" s="1"/>
  <c r="L24"/>
  <c r="J371"/>
  <c r="J135"/>
  <c r="J142" s="1"/>
  <c r="J24"/>
  <c r="F371"/>
  <c r="F135"/>
  <c r="F142" s="1"/>
  <c r="F24"/>
  <c r="D371"/>
  <c r="D135"/>
  <c r="D142" s="1"/>
  <c r="P17"/>
  <c r="D24"/>
  <c r="P164"/>
  <c r="P166" s="1"/>
  <c r="P48"/>
  <c r="L363"/>
  <c r="L127"/>
  <c r="L634"/>
  <c r="L516"/>
  <c r="H363"/>
  <c r="H127"/>
  <c r="H634"/>
  <c r="H516"/>
  <c r="P398"/>
  <c r="P162"/>
  <c r="N805"/>
  <c r="N830" s="1"/>
  <c r="N628"/>
  <c r="N510"/>
  <c r="L805"/>
  <c r="L830" s="1"/>
  <c r="L510"/>
  <c r="L628"/>
  <c r="J805"/>
  <c r="J830" s="1"/>
  <c r="J628"/>
  <c r="J510"/>
  <c r="H805"/>
  <c r="H830" s="1"/>
  <c r="H510"/>
  <c r="H628"/>
  <c r="F805"/>
  <c r="F830" s="1"/>
  <c r="F628"/>
  <c r="F510"/>
  <c r="P381"/>
  <c r="P499" s="1"/>
  <c r="P145"/>
  <c r="P692"/>
  <c r="F682"/>
  <c r="J694"/>
  <c r="P666"/>
  <c r="I590"/>
  <c r="N673"/>
  <c r="F673"/>
  <c r="N820"/>
  <c r="L820"/>
  <c r="J820"/>
  <c r="H820"/>
  <c r="D820"/>
  <c r="P820" s="1"/>
  <c r="H682"/>
  <c r="O820"/>
  <c r="M820"/>
  <c r="K820"/>
  <c r="I820"/>
  <c r="I403"/>
  <c r="D355"/>
  <c r="L355"/>
  <c r="D403"/>
  <c r="H400"/>
  <c r="D400"/>
  <c r="N397"/>
  <c r="L397"/>
  <c r="J397"/>
  <c r="H397"/>
  <c r="F397"/>
  <c r="D397"/>
  <c r="D361"/>
  <c r="M706"/>
  <c r="E706"/>
  <c r="N706"/>
  <c r="J706"/>
  <c r="F706"/>
  <c r="O708"/>
  <c r="O591"/>
  <c r="K591"/>
  <c r="G591"/>
  <c r="K706"/>
  <c r="P702"/>
  <c r="P643"/>
  <c r="P682"/>
  <c r="L591"/>
  <c r="H591"/>
  <c r="D591"/>
  <c r="H694"/>
  <c r="H470"/>
  <c r="H706" s="1"/>
  <c r="I815"/>
  <c r="I822" s="1"/>
  <c r="I472"/>
  <c r="I473" s="1"/>
  <c r="L815"/>
  <c r="L822" s="1"/>
  <c r="L472"/>
  <c r="L473" s="1"/>
  <c r="H815"/>
  <c r="H822" s="1"/>
  <c r="H472"/>
  <c r="H708" s="1"/>
  <c r="D815"/>
  <c r="D472"/>
  <c r="P153"/>
  <c r="P159" s="1"/>
  <c r="P41"/>
  <c r="P128"/>
  <c r="P364"/>
  <c r="O804"/>
  <c r="O829" s="1"/>
  <c r="O507"/>
  <c r="O513" s="1"/>
  <c r="O395"/>
  <c r="O631" s="1"/>
  <c r="O625"/>
  <c r="M804"/>
  <c r="M829" s="1"/>
  <c r="M625"/>
  <c r="M507"/>
  <c r="M513" s="1"/>
  <c r="M395"/>
  <c r="M631" s="1"/>
  <c r="J804"/>
  <c r="J829" s="1"/>
  <c r="J625"/>
  <c r="J507"/>
  <c r="J513" s="1"/>
  <c r="J395"/>
  <c r="J631" s="1"/>
  <c r="G804"/>
  <c r="G829" s="1"/>
  <c r="G507"/>
  <c r="G513" s="1"/>
  <c r="G395"/>
  <c r="G631" s="1"/>
  <c r="G625"/>
  <c r="E804"/>
  <c r="E829" s="1"/>
  <c r="E625"/>
  <c r="E507"/>
  <c r="E513" s="1"/>
  <c r="E395"/>
  <c r="E631" s="1"/>
  <c r="H804"/>
  <c r="H829" s="1"/>
  <c r="H625"/>
  <c r="H507"/>
  <c r="H513" s="1"/>
  <c r="H395"/>
  <c r="H631" s="1"/>
  <c r="L600"/>
  <c r="L482"/>
  <c r="D600"/>
  <c r="D482"/>
  <c r="J598"/>
  <c r="J480"/>
  <c r="M482"/>
  <c r="M600"/>
  <c r="I482"/>
  <c r="I600"/>
  <c r="E482"/>
  <c r="E600"/>
  <c r="M598"/>
  <c r="M480"/>
  <c r="I598"/>
  <c r="I480"/>
  <c r="E598"/>
  <c r="E480"/>
  <c r="O391"/>
  <c r="O155"/>
  <c r="M391"/>
  <c r="M155"/>
  <c r="K391"/>
  <c r="K155"/>
  <c r="I391"/>
  <c r="I806" s="1"/>
  <c r="I155"/>
  <c r="G391"/>
  <c r="G509" s="1"/>
  <c r="G155"/>
  <c r="E391"/>
  <c r="E509" s="1"/>
  <c r="E155"/>
  <c r="O384"/>
  <c r="O502" s="1"/>
  <c r="O148"/>
  <c r="K384"/>
  <c r="K502" s="1"/>
  <c r="K148"/>
  <c r="G384"/>
  <c r="G502" s="1"/>
  <c r="G148"/>
  <c r="O147"/>
  <c r="O383"/>
  <c r="O501" s="1"/>
  <c r="M383"/>
  <c r="M147"/>
  <c r="I383"/>
  <c r="I501" s="1"/>
  <c r="I147"/>
  <c r="G147"/>
  <c r="G383"/>
  <c r="G501" s="1"/>
  <c r="E383"/>
  <c r="E501" s="1"/>
  <c r="E147"/>
  <c r="O382"/>
  <c r="O500" s="1"/>
  <c r="O146"/>
  <c r="K382"/>
  <c r="K500" s="1"/>
  <c r="K146"/>
  <c r="G382"/>
  <c r="G146"/>
  <c r="I380"/>
  <c r="I33"/>
  <c r="I144"/>
  <c r="I151" s="1"/>
  <c r="M373"/>
  <c r="M137"/>
  <c r="K373"/>
  <c r="K137"/>
  <c r="I373"/>
  <c r="I137"/>
  <c r="E373"/>
  <c r="E137"/>
  <c r="O371"/>
  <c r="O24"/>
  <c r="O135"/>
  <c r="O142" s="1"/>
  <c r="K363"/>
  <c r="K127"/>
  <c r="G363"/>
  <c r="G127"/>
  <c r="P191"/>
  <c r="P236" s="1"/>
  <c r="P302"/>
  <c r="P309" s="1"/>
  <c r="P354" s="1"/>
  <c r="P355" s="1"/>
  <c r="P341"/>
  <c r="P343" s="1"/>
  <c r="P225"/>
  <c r="N155"/>
  <c r="N391"/>
  <c r="N526"/>
  <c r="N527" s="1"/>
  <c r="N409"/>
  <c r="L391"/>
  <c r="L155"/>
  <c r="L409"/>
  <c r="L526"/>
  <c r="L527" s="1"/>
  <c r="J391"/>
  <c r="J155"/>
  <c r="J526"/>
  <c r="J527" s="1"/>
  <c r="J409"/>
  <c r="F155"/>
  <c r="F391"/>
  <c r="F509" s="1"/>
  <c r="F526"/>
  <c r="F527" s="1"/>
  <c r="F409"/>
  <c r="D391"/>
  <c r="D509" s="1"/>
  <c r="D155"/>
  <c r="P37"/>
  <c r="N384"/>
  <c r="N502" s="1"/>
  <c r="N148"/>
  <c r="F384"/>
  <c r="F502" s="1"/>
  <c r="F148"/>
  <c r="P406"/>
  <c r="P524" s="1"/>
  <c r="P170"/>
  <c r="L383"/>
  <c r="L501" s="1"/>
  <c r="L147"/>
  <c r="H383"/>
  <c r="H501" s="1"/>
  <c r="H147"/>
  <c r="D383"/>
  <c r="D501" s="1"/>
  <c r="P29"/>
  <c r="D147"/>
  <c r="P405"/>
  <c r="P523" s="1"/>
  <c r="P169"/>
  <c r="N382"/>
  <c r="N500" s="1"/>
  <c r="N146"/>
  <c r="L146"/>
  <c r="L382"/>
  <c r="L500" s="1"/>
  <c r="J382"/>
  <c r="J500" s="1"/>
  <c r="J146"/>
  <c r="F382"/>
  <c r="F146"/>
  <c r="D146"/>
  <c r="P28"/>
  <c r="D382"/>
  <c r="D380"/>
  <c r="D144"/>
  <c r="D151" s="1"/>
  <c r="P26"/>
  <c r="D33"/>
  <c r="N373"/>
  <c r="N137"/>
  <c r="J373"/>
  <c r="J137"/>
  <c r="F373"/>
  <c r="F137"/>
  <c r="H371"/>
  <c r="H135"/>
  <c r="H142" s="1"/>
  <c r="H24"/>
  <c r="N363"/>
  <c r="N127"/>
  <c r="N634"/>
  <c r="N516"/>
  <c r="J363"/>
  <c r="J127"/>
  <c r="F363"/>
  <c r="F127"/>
  <c r="N361"/>
  <c r="N14"/>
  <c r="N59" s="1"/>
  <c r="N60" s="1"/>
  <c r="N125"/>
  <c r="N132" s="1"/>
  <c r="N177" s="1"/>
  <c r="L361"/>
  <c r="L14"/>
  <c r="L59" s="1"/>
  <c r="L60" s="1"/>
  <c r="L125"/>
  <c r="L132" s="1"/>
  <c r="L177" s="1"/>
  <c r="J361"/>
  <c r="J14"/>
  <c r="J59" s="1"/>
  <c r="J60" s="1"/>
  <c r="J125"/>
  <c r="J132" s="1"/>
  <c r="J177" s="1"/>
  <c r="H361"/>
  <c r="H14"/>
  <c r="H59" s="1"/>
  <c r="H60" s="1"/>
  <c r="H125"/>
  <c r="H132" s="1"/>
  <c r="H177" s="1"/>
  <c r="F361"/>
  <c r="F14"/>
  <c r="F59" s="1"/>
  <c r="F60" s="1"/>
  <c r="F125"/>
  <c r="F132" s="1"/>
  <c r="F177" s="1"/>
  <c r="P397"/>
  <c r="P45"/>
  <c r="P57" s="1"/>
  <c r="P161"/>
  <c r="P163" s="1"/>
  <c r="P175" s="1"/>
  <c r="P392"/>
  <c r="P156"/>
  <c r="N508"/>
  <c r="N626"/>
  <c r="L626"/>
  <c r="L508"/>
  <c r="J508"/>
  <c r="J626"/>
  <c r="H626"/>
  <c r="H508"/>
  <c r="F508"/>
  <c r="F626"/>
  <c r="P390"/>
  <c r="P154"/>
  <c r="P365"/>
  <c r="P483" s="1"/>
  <c r="P129"/>
  <c r="P14"/>
  <c r="P59" s="1"/>
  <c r="P125"/>
  <c r="P132" s="1"/>
  <c r="P177" s="1"/>
  <c r="N590"/>
  <c r="F590"/>
  <c r="E817"/>
  <c r="D119"/>
  <c r="O355"/>
  <c r="M355"/>
  <c r="K355"/>
  <c r="I355"/>
  <c r="G355"/>
  <c r="E355"/>
  <c r="O403"/>
  <c r="M403"/>
  <c r="K403"/>
  <c r="G403"/>
  <c r="E403"/>
  <c r="O400"/>
  <c r="M400"/>
  <c r="K400"/>
  <c r="I400"/>
  <c r="G400"/>
  <c r="E400"/>
  <c r="O397"/>
  <c r="M397"/>
  <c r="K397"/>
  <c r="I397"/>
  <c r="G397"/>
  <c r="E397"/>
  <c r="P312"/>
  <c r="P319" s="1"/>
  <c r="H355"/>
  <c r="N403"/>
  <c r="L403"/>
  <c r="J403"/>
  <c r="H403"/>
  <c r="F403"/>
  <c r="N400"/>
  <c r="L400"/>
  <c r="J400"/>
  <c r="F400"/>
  <c r="D60"/>
  <c r="I32" i="7" a="1"/>
  <c r="I32" s="1"/>
  <c r="H15"/>
  <c r="H13" s="1"/>
  <c r="G15"/>
  <c r="G13" s="1"/>
  <c r="K806" i="8" l="1"/>
  <c r="K831" s="1"/>
  <c r="H806"/>
  <c r="H831" s="1"/>
  <c r="H823"/>
  <c r="I823"/>
  <c r="P361"/>
  <c r="P368" s="1"/>
  <c r="D473"/>
  <c r="L806"/>
  <c r="L831" s="1"/>
  <c r="I831"/>
  <c r="J806"/>
  <c r="J831" s="1"/>
  <c r="P389"/>
  <c r="P403"/>
  <c r="L804"/>
  <c r="L829" s="1"/>
  <c r="L395"/>
  <c r="L631" s="1"/>
  <c r="L507"/>
  <c r="L513" s="1"/>
  <c r="L625"/>
  <c r="P60"/>
  <c r="G708"/>
  <c r="H473"/>
  <c r="F753"/>
  <c r="F755" s="1"/>
  <c r="F759" s="1"/>
  <c r="G757" a="1"/>
  <c r="G757" s="1"/>
  <c r="G753" s="1"/>
  <c r="G755" s="1"/>
  <c r="G759" s="1"/>
  <c r="L823"/>
  <c r="K708"/>
  <c r="D804"/>
  <c r="D395"/>
  <c r="D631" s="1"/>
  <c r="D507"/>
  <c r="D513" s="1"/>
  <c r="D625"/>
  <c r="P371"/>
  <c r="P135"/>
  <c r="P142" s="1"/>
  <c r="P24"/>
  <c r="D607"/>
  <c r="D489"/>
  <c r="D496" s="1"/>
  <c r="D378"/>
  <c r="J607"/>
  <c r="J489"/>
  <c r="N607"/>
  <c r="N489"/>
  <c r="N496" s="1"/>
  <c r="N378"/>
  <c r="P521"/>
  <c r="P525" s="1"/>
  <c r="P407"/>
  <c r="H387"/>
  <c r="H498"/>
  <c r="H505" s="1"/>
  <c r="L387"/>
  <c r="L498"/>
  <c r="L505" s="1"/>
  <c r="P384"/>
  <c r="P502" s="1"/>
  <c r="P148"/>
  <c r="E597"/>
  <c r="E479"/>
  <c r="E486" s="1"/>
  <c r="E368"/>
  <c r="I597"/>
  <c r="I479"/>
  <c r="I486" s="1"/>
  <c r="I368"/>
  <c r="M597"/>
  <c r="M479"/>
  <c r="M486" s="1"/>
  <c r="M368"/>
  <c r="E599"/>
  <c r="E481"/>
  <c r="I599"/>
  <c r="I481"/>
  <c r="M599"/>
  <c r="M481"/>
  <c r="I489"/>
  <c r="I496" s="1"/>
  <c r="I607"/>
  <c r="I378"/>
  <c r="G491"/>
  <c r="G609"/>
  <c r="O491"/>
  <c r="O609"/>
  <c r="G498"/>
  <c r="G505" s="1"/>
  <c r="G387"/>
  <c r="M498"/>
  <c r="M505" s="1"/>
  <c r="M387"/>
  <c r="D817"/>
  <c r="P817" s="1"/>
  <c r="D682"/>
  <c r="P706"/>
  <c r="P472"/>
  <c r="P473" s="1"/>
  <c r="P663"/>
  <c r="D830"/>
  <c r="P830" s="1"/>
  <c r="P805"/>
  <c r="P400"/>
  <c r="J378"/>
  <c r="G823"/>
  <c r="P590"/>
  <c r="E708"/>
  <c r="F518"/>
  <c r="F520" s="1"/>
  <c r="F402"/>
  <c r="L518"/>
  <c r="L520" s="1"/>
  <c r="L402"/>
  <c r="F521"/>
  <c r="F525" s="1"/>
  <c r="F407"/>
  <c r="J521"/>
  <c r="J525" s="1"/>
  <c r="J407"/>
  <c r="N521"/>
  <c r="N525" s="1"/>
  <c r="N407"/>
  <c r="E633"/>
  <c r="E515"/>
  <c r="E517" s="1"/>
  <c r="E399"/>
  <c r="I633"/>
  <c r="I515"/>
  <c r="I517" s="1"/>
  <c r="I399"/>
  <c r="M633"/>
  <c r="M515"/>
  <c r="M517" s="1"/>
  <c r="M399"/>
  <c r="E518"/>
  <c r="E520" s="1"/>
  <c r="E402"/>
  <c r="I518"/>
  <c r="I520" s="1"/>
  <c r="I402"/>
  <c r="M518"/>
  <c r="M520" s="1"/>
  <c r="M402"/>
  <c r="E521"/>
  <c r="E525" s="1"/>
  <c r="E407"/>
  <c r="K521"/>
  <c r="K525" s="1"/>
  <c r="K407"/>
  <c r="O521"/>
  <c r="O525" s="1"/>
  <c r="O407"/>
  <c r="N708"/>
  <c r="N591"/>
  <c r="P597"/>
  <c r="P508"/>
  <c r="P626"/>
  <c r="P515"/>
  <c r="P517" s="1"/>
  <c r="P529" s="1"/>
  <c r="P399"/>
  <c r="P633"/>
  <c r="H479"/>
  <c r="H486" s="1"/>
  <c r="H597"/>
  <c r="H368"/>
  <c r="L479"/>
  <c r="L486" s="1"/>
  <c r="L597"/>
  <c r="L368"/>
  <c r="H607"/>
  <c r="H489"/>
  <c r="H496" s="1"/>
  <c r="H378"/>
  <c r="F609"/>
  <c r="F491"/>
  <c r="J609"/>
  <c r="J491"/>
  <c r="N609"/>
  <c r="N491"/>
  <c r="P380"/>
  <c r="P144"/>
  <c r="P151" s="1"/>
  <c r="P33"/>
  <c r="D387"/>
  <c r="D498"/>
  <c r="D505" s="1"/>
  <c r="P382"/>
  <c r="P146"/>
  <c r="N627"/>
  <c r="N509"/>
  <c r="O607"/>
  <c r="O489"/>
  <c r="O496" s="1"/>
  <c r="O378"/>
  <c r="E609"/>
  <c r="E491"/>
  <c r="I609"/>
  <c r="I491"/>
  <c r="K491"/>
  <c r="K609"/>
  <c r="M609"/>
  <c r="M491"/>
  <c r="P482"/>
  <c r="P600"/>
  <c r="P507"/>
  <c r="P513" s="1"/>
  <c r="P395"/>
  <c r="P631" s="1"/>
  <c r="P625"/>
  <c r="D822"/>
  <c r="D823" s="1"/>
  <c r="P815"/>
  <c r="P822" s="1"/>
  <c r="D633"/>
  <c r="D515"/>
  <c r="D517" s="1"/>
  <c r="D399"/>
  <c r="H633"/>
  <c r="H515"/>
  <c r="H517" s="1"/>
  <c r="H399"/>
  <c r="L633"/>
  <c r="L515"/>
  <c r="L517" s="1"/>
  <c r="L399"/>
  <c r="D518"/>
  <c r="D520" s="1"/>
  <c r="D402"/>
  <c r="D521"/>
  <c r="D525" s="1"/>
  <c r="D407"/>
  <c r="J518"/>
  <c r="J520" s="1"/>
  <c r="J402"/>
  <c r="N518"/>
  <c r="N520" s="1"/>
  <c r="N402"/>
  <c r="H521"/>
  <c r="H525" s="1"/>
  <c r="H407"/>
  <c r="L521"/>
  <c r="L525" s="1"/>
  <c r="L407"/>
  <c r="G633"/>
  <c r="G515"/>
  <c r="G517" s="1"/>
  <c r="G399"/>
  <c r="K633"/>
  <c r="K515"/>
  <c r="K517" s="1"/>
  <c r="K399"/>
  <c r="O633"/>
  <c r="O515"/>
  <c r="O517" s="1"/>
  <c r="O399"/>
  <c r="G518"/>
  <c r="G520" s="1"/>
  <c r="G402"/>
  <c r="K518"/>
  <c r="K520" s="1"/>
  <c r="K402"/>
  <c r="O518"/>
  <c r="O520" s="1"/>
  <c r="O402"/>
  <c r="G521"/>
  <c r="G525" s="1"/>
  <c r="G407"/>
  <c r="M521"/>
  <c r="M525" s="1"/>
  <c r="M407"/>
  <c r="F708"/>
  <c r="F591"/>
  <c r="P510"/>
  <c r="P628"/>
  <c r="F597"/>
  <c r="F479"/>
  <c r="F486" s="1"/>
  <c r="F368"/>
  <c r="J597"/>
  <c r="J479"/>
  <c r="J486" s="1"/>
  <c r="J368"/>
  <c r="N597"/>
  <c r="N479"/>
  <c r="N486" s="1"/>
  <c r="N368"/>
  <c r="F481"/>
  <c r="F599"/>
  <c r="J481"/>
  <c r="J599"/>
  <c r="N481"/>
  <c r="N599"/>
  <c r="D618"/>
  <c r="D500"/>
  <c r="F618"/>
  <c r="F500"/>
  <c r="P383"/>
  <c r="P501" s="1"/>
  <c r="P147"/>
  <c r="P391"/>
  <c r="P155"/>
  <c r="J627"/>
  <c r="J509"/>
  <c r="L627"/>
  <c r="L509"/>
  <c r="G599"/>
  <c r="G481"/>
  <c r="K599"/>
  <c r="K481"/>
  <c r="I498"/>
  <c r="I505" s="1"/>
  <c r="I387"/>
  <c r="G618"/>
  <c r="G500"/>
  <c r="M379"/>
  <c r="M501"/>
  <c r="I509"/>
  <c r="I627"/>
  <c r="K627"/>
  <c r="K509"/>
  <c r="M509"/>
  <c r="M627"/>
  <c r="O627"/>
  <c r="O509"/>
  <c r="D479"/>
  <c r="D486" s="1"/>
  <c r="D597"/>
  <c r="D368"/>
  <c r="F515"/>
  <c r="F517" s="1"/>
  <c r="F399"/>
  <c r="F633"/>
  <c r="J515"/>
  <c r="J517" s="1"/>
  <c r="J399"/>
  <c r="J633"/>
  <c r="N515"/>
  <c r="N517" s="1"/>
  <c r="N399"/>
  <c r="N633"/>
  <c r="H518"/>
  <c r="H520" s="1"/>
  <c r="H402"/>
  <c r="I521"/>
  <c r="I525" s="1"/>
  <c r="I407"/>
  <c r="I708"/>
  <c r="I591"/>
  <c r="P516"/>
  <c r="P634"/>
  <c r="H599"/>
  <c r="H481"/>
  <c r="L599"/>
  <c r="L481"/>
  <c r="F607"/>
  <c r="F489"/>
  <c r="F496" s="1"/>
  <c r="F378"/>
  <c r="L607"/>
  <c r="L489"/>
  <c r="L496" s="1"/>
  <c r="L378"/>
  <c r="P373"/>
  <c r="P137"/>
  <c r="D609"/>
  <c r="D491"/>
  <c r="H609"/>
  <c r="H491"/>
  <c r="L609"/>
  <c r="L491"/>
  <c r="F387"/>
  <c r="F498"/>
  <c r="F505" s="1"/>
  <c r="J387"/>
  <c r="J498"/>
  <c r="J505" s="1"/>
  <c r="N387"/>
  <c r="N498"/>
  <c r="N505" s="1"/>
  <c r="H618"/>
  <c r="H500"/>
  <c r="P409"/>
  <c r="P526"/>
  <c r="P527" s="1"/>
  <c r="H627"/>
  <c r="H509"/>
  <c r="P481"/>
  <c r="P599"/>
  <c r="G597"/>
  <c r="G479"/>
  <c r="G486" s="1"/>
  <c r="G368"/>
  <c r="K597"/>
  <c r="K479"/>
  <c r="K486" s="1"/>
  <c r="K368"/>
  <c r="O597"/>
  <c r="O479"/>
  <c r="O486" s="1"/>
  <c r="O368"/>
  <c r="O599"/>
  <c r="O481"/>
  <c r="E489"/>
  <c r="E496" s="1"/>
  <c r="E607"/>
  <c r="E378"/>
  <c r="G607"/>
  <c r="G489"/>
  <c r="G496" s="1"/>
  <c r="G378"/>
  <c r="K607"/>
  <c r="K489"/>
  <c r="K496" s="1"/>
  <c r="K378"/>
  <c r="M489"/>
  <c r="M496" s="1"/>
  <c r="M607"/>
  <c r="M378"/>
  <c r="E498"/>
  <c r="E505" s="1"/>
  <c r="E387"/>
  <c r="K498"/>
  <c r="K505" s="1"/>
  <c r="K387"/>
  <c r="O498"/>
  <c r="O505" s="1"/>
  <c r="O387"/>
  <c r="E500"/>
  <c r="E618"/>
  <c r="I500"/>
  <c r="I618"/>
  <c r="P480"/>
  <c r="P598"/>
  <c r="F806"/>
  <c r="F831" s="1"/>
  <c r="N806"/>
  <c r="N831" s="1"/>
  <c r="D708"/>
  <c r="L708"/>
  <c r="E823"/>
  <c r="J496"/>
  <c r="F823"/>
  <c r="J823"/>
  <c r="N823"/>
  <c r="O823"/>
  <c r="M823"/>
  <c r="K823"/>
  <c r="D806"/>
  <c r="E806"/>
  <c r="E831" s="1"/>
  <c r="M806"/>
  <c r="M831" s="1"/>
  <c r="J708"/>
  <c r="M708"/>
  <c r="G806"/>
  <c r="G831" s="1"/>
  <c r="O806"/>
  <c r="O831" s="1"/>
  <c r="J32" i="7" a="1"/>
  <c r="J32" s="1"/>
  <c r="I15"/>
  <c r="I13" s="1"/>
  <c r="P479" i="8" l="1"/>
  <c r="P486" s="1"/>
  <c r="P531" s="1"/>
  <c r="P532" s="1"/>
  <c r="H757" a="1"/>
  <c r="H757" s="1"/>
  <c r="I757" s="1" a="1"/>
  <c r="I757" s="1"/>
  <c r="I760" s="1"/>
  <c r="I763" s="1"/>
  <c r="I764" s="1"/>
  <c r="P823"/>
  <c r="G760"/>
  <c r="G763" s="1"/>
  <c r="G764" s="1"/>
  <c r="D829"/>
  <c r="P829" s="1"/>
  <c r="P804"/>
  <c r="P806"/>
  <c r="D831"/>
  <c r="P831" s="1"/>
  <c r="K802"/>
  <c r="K827" s="1"/>
  <c r="K614"/>
  <c r="E802"/>
  <c r="E827" s="1"/>
  <c r="E614"/>
  <c r="O531"/>
  <c r="K801"/>
  <c r="K413"/>
  <c r="K770" s="1"/>
  <c r="K604"/>
  <c r="G531"/>
  <c r="L802"/>
  <c r="L827" s="1"/>
  <c r="L614"/>
  <c r="N411"/>
  <c r="N635"/>
  <c r="J529"/>
  <c r="F411"/>
  <c r="F635"/>
  <c r="D801"/>
  <c r="D413"/>
  <c r="D767" s="1"/>
  <c r="D604"/>
  <c r="D531"/>
  <c r="P509"/>
  <c r="P627"/>
  <c r="N531"/>
  <c r="J801"/>
  <c r="J413"/>
  <c r="J767" s="1"/>
  <c r="J769" s="1"/>
  <c r="J773" s="1"/>
  <c r="J604"/>
  <c r="F531"/>
  <c r="O529"/>
  <c r="K411"/>
  <c r="K635"/>
  <c r="G529"/>
  <c r="L411"/>
  <c r="L635"/>
  <c r="H529"/>
  <c r="D411"/>
  <c r="D635"/>
  <c r="O802"/>
  <c r="O827" s="1"/>
  <c r="O614"/>
  <c r="P500"/>
  <c r="P618"/>
  <c r="D803"/>
  <c r="D770"/>
  <c r="P770" s="1"/>
  <c r="D623"/>
  <c r="H802"/>
  <c r="H827" s="1"/>
  <c r="H614"/>
  <c r="H801"/>
  <c r="H413"/>
  <c r="H770" s="1"/>
  <c r="H604"/>
  <c r="H531"/>
  <c r="P411"/>
  <c r="P647" s="1"/>
  <c r="P635"/>
  <c r="M411"/>
  <c r="M635"/>
  <c r="I529"/>
  <c r="E411"/>
  <c r="E635"/>
  <c r="P708"/>
  <c r="P591"/>
  <c r="J802"/>
  <c r="J827" s="1"/>
  <c r="J614"/>
  <c r="M803"/>
  <c r="M828" s="1"/>
  <c r="G803"/>
  <c r="G828" s="1"/>
  <c r="G623"/>
  <c r="I802"/>
  <c r="I827" s="1"/>
  <c r="I614"/>
  <c r="M531"/>
  <c r="I801"/>
  <c r="I413"/>
  <c r="I604"/>
  <c r="E531"/>
  <c r="N802"/>
  <c r="N827" s="1"/>
  <c r="N614"/>
  <c r="P489"/>
  <c r="P496" s="1"/>
  <c r="P607"/>
  <c r="P378"/>
  <c r="P614" s="1"/>
  <c r="O803"/>
  <c r="O828" s="1"/>
  <c r="K803"/>
  <c r="K828" s="1"/>
  <c r="E803"/>
  <c r="E828" s="1"/>
  <c r="E623"/>
  <c r="M802"/>
  <c r="M827" s="1"/>
  <c r="M614"/>
  <c r="G802"/>
  <c r="G827" s="1"/>
  <c r="G614"/>
  <c r="O801"/>
  <c r="O413"/>
  <c r="O604"/>
  <c r="K531"/>
  <c r="G801"/>
  <c r="G413"/>
  <c r="G604"/>
  <c r="N803"/>
  <c r="N828" s="1"/>
  <c r="J803"/>
  <c r="J828" s="1"/>
  <c r="J770"/>
  <c r="F803"/>
  <c r="F828" s="1"/>
  <c r="F623"/>
  <c r="P491"/>
  <c r="P609"/>
  <c r="F802"/>
  <c r="F827" s="1"/>
  <c r="F614"/>
  <c r="N529"/>
  <c r="J411"/>
  <c r="J635"/>
  <c r="F529"/>
  <c r="I803"/>
  <c r="I828" s="1"/>
  <c r="I623"/>
  <c r="N801"/>
  <c r="N413"/>
  <c r="N767" s="1"/>
  <c r="N769" s="1"/>
  <c r="N773" s="1"/>
  <c r="N604"/>
  <c r="J531"/>
  <c r="J532" s="1"/>
  <c r="F801"/>
  <c r="F413"/>
  <c r="F772" s="1"/>
  <c r="F604"/>
  <c r="O411"/>
  <c r="O635"/>
  <c r="K529"/>
  <c r="G411"/>
  <c r="G635"/>
  <c r="L529"/>
  <c r="H411"/>
  <c r="H635"/>
  <c r="D529"/>
  <c r="P387"/>
  <c r="P623" s="1"/>
  <c r="P498"/>
  <c r="P505" s="1"/>
  <c r="L801"/>
  <c r="L767"/>
  <c r="L769" s="1"/>
  <c r="L773" s="1"/>
  <c r="L413"/>
  <c r="L770" s="1"/>
  <c r="L604"/>
  <c r="L531"/>
  <c r="P413"/>
  <c r="P604"/>
  <c r="M529"/>
  <c r="I411"/>
  <c r="I635"/>
  <c r="E529"/>
  <c r="P518"/>
  <c r="P520" s="1"/>
  <c r="P402"/>
  <c r="M801"/>
  <c r="M413"/>
  <c r="M767" s="1"/>
  <c r="M769" s="1"/>
  <c r="M773" s="1"/>
  <c r="M604"/>
  <c r="I531"/>
  <c r="I532" s="1"/>
  <c r="E801"/>
  <c r="E413"/>
  <c r="E770" s="1"/>
  <c r="E604"/>
  <c r="L803"/>
  <c r="L828" s="1"/>
  <c r="H803"/>
  <c r="H828" s="1"/>
  <c r="H623"/>
  <c r="D802"/>
  <c r="D614"/>
  <c r="K32" i="7" a="1"/>
  <c r="K32" s="1"/>
  <c r="J15"/>
  <c r="J13" s="1"/>
  <c r="E767" i="8" l="1"/>
  <c r="E769" s="1"/>
  <c r="E773" s="1"/>
  <c r="J757" a="1"/>
  <c r="J757" s="1"/>
  <c r="J785" s="1"/>
  <c r="H760"/>
  <c r="H763" s="1"/>
  <c r="H764" s="1"/>
  <c r="H753"/>
  <c r="H755" s="1"/>
  <c r="H759" s="1"/>
  <c r="I753"/>
  <c r="I755" s="1"/>
  <c r="I759" s="1"/>
  <c r="F767"/>
  <c r="F769" s="1"/>
  <c r="F773" s="1"/>
  <c r="E772"/>
  <c r="N532"/>
  <c r="D772"/>
  <c r="P772" s="1"/>
  <c r="L532"/>
  <c r="J772"/>
  <c r="F532"/>
  <c r="P802"/>
  <c r="D827"/>
  <c r="P827" s="1"/>
  <c r="J775"/>
  <c r="J771"/>
  <c r="J776"/>
  <c r="J774"/>
  <c r="J777" s="1"/>
  <c r="J778" s="1"/>
  <c r="J727"/>
  <c r="J790" s="1"/>
  <c r="J726"/>
  <c r="J647"/>
  <c r="G780"/>
  <c r="G414"/>
  <c r="G649"/>
  <c r="G808"/>
  <c r="G809" s="1"/>
  <c r="G826"/>
  <c r="G833" s="1"/>
  <c r="G841" s="1"/>
  <c r="O780"/>
  <c r="O414"/>
  <c r="O649"/>
  <c r="O808"/>
  <c r="O809" s="1"/>
  <c r="O826"/>
  <c r="O833" s="1"/>
  <c r="O841" s="1"/>
  <c r="I780"/>
  <c r="I414"/>
  <c r="I649"/>
  <c r="I808"/>
  <c r="I809" s="1"/>
  <c r="I826"/>
  <c r="I833" s="1"/>
  <c r="I841" s="1"/>
  <c r="E776"/>
  <c r="E774"/>
  <c r="E777" s="1"/>
  <c r="E778" s="1"/>
  <c r="E775"/>
  <c r="E771"/>
  <c r="E785" s="1"/>
  <c r="E726"/>
  <c r="E727"/>
  <c r="E790" s="1"/>
  <c r="E647"/>
  <c r="M776"/>
  <c r="M774"/>
  <c r="M777" s="1"/>
  <c r="M778" s="1"/>
  <c r="M775"/>
  <c r="M771"/>
  <c r="M726"/>
  <c r="M727"/>
  <c r="M647"/>
  <c r="H780"/>
  <c r="H414"/>
  <c r="H649"/>
  <c r="H826"/>
  <c r="H833" s="1"/>
  <c r="H841" s="1"/>
  <c r="H808"/>
  <c r="H809" s="1"/>
  <c r="D828"/>
  <c r="P828" s="1"/>
  <c r="P803"/>
  <c r="D769"/>
  <c r="D773" s="1"/>
  <c r="P767"/>
  <c r="P769" s="1"/>
  <c r="P773" s="1"/>
  <c r="K780"/>
  <c r="K414"/>
  <c r="K649"/>
  <c r="K808"/>
  <c r="K809" s="1"/>
  <c r="K826"/>
  <c r="K833" s="1"/>
  <c r="K841" s="1"/>
  <c r="E780"/>
  <c r="E414"/>
  <c r="E649"/>
  <c r="E808"/>
  <c r="E809" s="1"/>
  <c r="E826"/>
  <c r="E833" s="1"/>
  <c r="E841" s="1"/>
  <c r="M780"/>
  <c r="M414"/>
  <c r="M649"/>
  <c r="M808"/>
  <c r="M809" s="1"/>
  <c r="M826"/>
  <c r="M833" s="1"/>
  <c r="M841" s="1"/>
  <c r="I776"/>
  <c r="I774"/>
  <c r="I777" s="1"/>
  <c r="I778" s="1"/>
  <c r="I775"/>
  <c r="I771"/>
  <c r="I785" s="1"/>
  <c r="I726"/>
  <c r="I727"/>
  <c r="I647"/>
  <c r="P780"/>
  <c r="P414"/>
  <c r="L780"/>
  <c r="L414"/>
  <c r="L649"/>
  <c r="L826"/>
  <c r="L833" s="1"/>
  <c r="L841" s="1"/>
  <c r="L808"/>
  <c r="L809" s="1"/>
  <c r="H775"/>
  <c r="H771"/>
  <c r="H785" s="1"/>
  <c r="H776"/>
  <c r="H774"/>
  <c r="H777" s="1"/>
  <c r="H778" s="1"/>
  <c r="H727"/>
  <c r="H726"/>
  <c r="H647"/>
  <c r="G776"/>
  <c r="G774"/>
  <c r="G777" s="1"/>
  <c r="G778" s="1"/>
  <c r="G775"/>
  <c r="G771"/>
  <c r="G785" s="1"/>
  <c r="G726"/>
  <c r="G727"/>
  <c r="G647"/>
  <c r="O776"/>
  <c r="O774"/>
  <c r="O777" s="1"/>
  <c r="O778" s="1"/>
  <c r="O775"/>
  <c r="O771"/>
  <c r="O726"/>
  <c r="O727"/>
  <c r="O647"/>
  <c r="F780"/>
  <c r="F414"/>
  <c r="F649"/>
  <c r="F826"/>
  <c r="F833" s="1"/>
  <c r="F841" s="1"/>
  <c r="F808"/>
  <c r="F809" s="1"/>
  <c r="N780"/>
  <c r="N414"/>
  <c r="N649"/>
  <c r="N826"/>
  <c r="N833" s="1"/>
  <c r="N841" s="1"/>
  <c r="N808"/>
  <c r="N809" s="1"/>
  <c r="D775"/>
  <c r="P775" s="1"/>
  <c r="D771"/>
  <c r="P771" s="1"/>
  <c r="D776"/>
  <c r="P776" s="1"/>
  <c r="D774"/>
  <c r="D727"/>
  <c r="D726"/>
  <c r="D647"/>
  <c r="L775"/>
  <c r="L771"/>
  <c r="L776"/>
  <c r="L774"/>
  <c r="L777" s="1"/>
  <c r="L778" s="1"/>
  <c r="L727"/>
  <c r="L790" s="1"/>
  <c r="L726"/>
  <c r="L647"/>
  <c r="K776"/>
  <c r="K774"/>
  <c r="K777" s="1"/>
  <c r="K778" s="1"/>
  <c r="K775"/>
  <c r="K771"/>
  <c r="K726"/>
  <c r="K727"/>
  <c r="K647"/>
  <c r="J780"/>
  <c r="J414"/>
  <c r="J649"/>
  <c r="J826"/>
  <c r="J833" s="1"/>
  <c r="J841" s="1"/>
  <c r="J808"/>
  <c r="J809" s="1"/>
  <c r="D780"/>
  <c r="D414"/>
  <c r="D649"/>
  <c r="D826"/>
  <c r="D808"/>
  <c r="D809" s="1"/>
  <c r="P801"/>
  <c r="P808" s="1"/>
  <c r="P809" s="1"/>
  <c r="F775"/>
  <c r="F771"/>
  <c r="F776"/>
  <c r="F774"/>
  <c r="F777" s="1"/>
  <c r="F778" s="1"/>
  <c r="F727"/>
  <c r="F726"/>
  <c r="F647"/>
  <c r="N775"/>
  <c r="N771"/>
  <c r="N776"/>
  <c r="N774"/>
  <c r="N777" s="1"/>
  <c r="N778" s="1"/>
  <c r="N727"/>
  <c r="N790" s="1"/>
  <c r="N726"/>
  <c r="N647"/>
  <c r="D785"/>
  <c r="P785" s="1"/>
  <c r="G772"/>
  <c r="O770"/>
  <c r="I772"/>
  <c r="H772"/>
  <c r="O772"/>
  <c r="D532"/>
  <c r="I770"/>
  <c r="F785"/>
  <c r="F770"/>
  <c r="N770"/>
  <c r="G767"/>
  <c r="G769" s="1"/>
  <c r="G773" s="1"/>
  <c r="K532"/>
  <c r="O767"/>
  <c r="O769" s="1"/>
  <c r="O773" s="1"/>
  <c r="M772"/>
  <c r="N772"/>
  <c r="E532"/>
  <c r="I767"/>
  <c r="I769" s="1"/>
  <c r="I773" s="1"/>
  <c r="M532"/>
  <c r="G770"/>
  <c r="M770"/>
  <c r="P649"/>
  <c r="H532"/>
  <c r="H767"/>
  <c r="H769" s="1"/>
  <c r="H773" s="1"/>
  <c r="L772"/>
  <c r="G532"/>
  <c r="K767"/>
  <c r="K769" s="1"/>
  <c r="K773" s="1"/>
  <c r="O532"/>
  <c r="K772"/>
  <c r="L32" i="7" a="1"/>
  <c r="L32" s="1"/>
  <c r="K15"/>
  <c r="K13" s="1"/>
  <c r="K757" i="8" l="1" a="1"/>
  <c r="K757" s="1"/>
  <c r="K785" s="1"/>
  <c r="J753"/>
  <c r="J755" s="1"/>
  <c r="J759" s="1"/>
  <c r="J760"/>
  <c r="J763" s="1"/>
  <c r="J764" s="1"/>
  <c r="F790"/>
  <c r="O790"/>
  <c r="I790"/>
  <c r="H790"/>
  <c r="F725"/>
  <c r="F789"/>
  <c r="D833"/>
  <c r="D841" s="1"/>
  <c r="P826"/>
  <c r="P833" s="1"/>
  <c r="P841" s="1"/>
  <c r="P726"/>
  <c r="D725"/>
  <c r="D789"/>
  <c r="P789" s="1"/>
  <c r="D777"/>
  <c r="D778" s="1"/>
  <c r="P774"/>
  <c r="P777" s="1"/>
  <c r="P778" s="1"/>
  <c r="O725"/>
  <c r="O789"/>
  <c r="I725"/>
  <c r="I789"/>
  <c r="E725"/>
  <c r="E789"/>
  <c r="K790"/>
  <c r="G790"/>
  <c r="M790"/>
  <c r="N725"/>
  <c r="N789"/>
  <c r="K725"/>
  <c r="K789"/>
  <c r="L725"/>
  <c r="L789"/>
  <c r="P727"/>
  <c r="D790"/>
  <c r="P790" s="1"/>
  <c r="G725"/>
  <c r="G789"/>
  <c r="H725"/>
  <c r="H789"/>
  <c r="M725"/>
  <c r="M789"/>
  <c r="J725"/>
  <c r="J789"/>
  <c r="M32" i="7" a="1"/>
  <c r="M32" s="1"/>
  <c r="L15"/>
  <c r="L13" s="1"/>
  <c r="K760" i="8" l="1"/>
  <c r="K763" s="1"/>
  <c r="K764" s="1"/>
  <c r="L757" a="1"/>
  <c r="L757" s="1"/>
  <c r="L753" s="1"/>
  <c r="L755" s="1"/>
  <c r="L759" s="1"/>
  <c r="K753"/>
  <c r="K755" s="1"/>
  <c r="K759" s="1"/>
  <c r="F728"/>
  <c r="F788"/>
  <c r="F791" s="1"/>
  <c r="F792" s="1"/>
  <c r="J728"/>
  <c r="J788"/>
  <c r="J791" s="1"/>
  <c r="J792" s="1"/>
  <c r="M728"/>
  <c r="H728"/>
  <c r="H788"/>
  <c r="H791" s="1"/>
  <c r="H792" s="1"/>
  <c r="G728"/>
  <c r="G788"/>
  <c r="G791" s="1"/>
  <c r="G792" s="1"/>
  <c r="L728"/>
  <c r="K728"/>
  <c r="N728"/>
  <c r="E728"/>
  <c r="E788"/>
  <c r="E791" s="1"/>
  <c r="E792" s="1"/>
  <c r="I728"/>
  <c r="I788"/>
  <c r="I791" s="1"/>
  <c r="I792" s="1"/>
  <c r="O728"/>
  <c r="P725"/>
  <c r="P728" s="1"/>
  <c r="P729" s="1"/>
  <c r="D728"/>
  <c r="D788"/>
  <c r="N32" i="7" a="1"/>
  <c r="N32" s="1"/>
  <c r="N15" s="1"/>
  <c r="N13" s="1"/>
  <c r="M15"/>
  <c r="M13" s="1"/>
  <c r="K788" i="8" l="1"/>
  <c r="K791" s="1"/>
  <c r="K792" s="1"/>
  <c r="M757" a="1"/>
  <c r="M757" s="1"/>
  <c r="M760" s="1"/>
  <c r="L760"/>
  <c r="L763" s="1"/>
  <c r="L764" s="1"/>
  <c r="L785"/>
  <c r="P788"/>
  <c r="P791" s="1"/>
  <c r="P792" s="1"/>
  <c r="D791"/>
  <c r="D792" s="1"/>
  <c r="O729"/>
  <c r="O722"/>
  <c r="O723" s="1"/>
  <c r="O786" s="1"/>
  <c r="O716"/>
  <c r="I729"/>
  <c r="I722"/>
  <c r="I723" s="1"/>
  <c r="I786" s="1"/>
  <c r="I716"/>
  <c r="E722"/>
  <c r="E723" s="1"/>
  <c r="E786" s="1"/>
  <c r="E716"/>
  <c r="E729"/>
  <c r="N722"/>
  <c r="N723" s="1"/>
  <c r="N786" s="1"/>
  <c r="N729"/>
  <c r="N716"/>
  <c r="K729"/>
  <c r="K722"/>
  <c r="K723" s="1"/>
  <c r="K786" s="1"/>
  <c r="K716"/>
  <c r="L722"/>
  <c r="L723" s="1"/>
  <c r="L786" s="1"/>
  <c r="L716"/>
  <c r="L729"/>
  <c r="G729"/>
  <c r="G722"/>
  <c r="G723" s="1"/>
  <c r="G786" s="1"/>
  <c r="G716"/>
  <c r="H722"/>
  <c r="H723" s="1"/>
  <c r="H786" s="1"/>
  <c r="H729"/>
  <c r="H716"/>
  <c r="M722"/>
  <c r="M723" s="1"/>
  <c r="M786" s="1"/>
  <c r="M716"/>
  <c r="M729"/>
  <c r="J722"/>
  <c r="J723" s="1"/>
  <c r="J786" s="1"/>
  <c r="J716"/>
  <c r="J729"/>
  <c r="F722"/>
  <c r="F723" s="1"/>
  <c r="F786" s="1"/>
  <c r="F729"/>
  <c r="F716"/>
  <c r="D729"/>
  <c r="D716"/>
  <c r="D722"/>
  <c r="L788"/>
  <c r="L791" s="1"/>
  <c r="L792" s="1"/>
  <c r="M753" l="1"/>
  <c r="M755" s="1"/>
  <c r="M759" s="1"/>
  <c r="M785"/>
  <c r="N757" a="1"/>
  <c r="N757" s="1"/>
  <c r="N785" s="1"/>
  <c r="D723"/>
  <c r="D786" s="1"/>
  <c r="P786" s="1"/>
  <c r="P722"/>
  <c r="P723" s="1"/>
  <c r="M717"/>
  <c r="M784" s="1"/>
  <c r="M713"/>
  <c r="M714" s="1"/>
  <c r="H717"/>
  <c r="H784" s="1"/>
  <c r="H713"/>
  <c r="H714" s="1"/>
  <c r="N717"/>
  <c r="N784" s="1"/>
  <c r="N713"/>
  <c r="N714" s="1"/>
  <c r="E717"/>
  <c r="E784" s="1"/>
  <c r="E713"/>
  <c r="E714" s="1"/>
  <c r="I717"/>
  <c r="I784" s="1"/>
  <c r="I713"/>
  <c r="I714" s="1"/>
  <c r="P716"/>
  <c r="P717" s="1"/>
  <c r="D717"/>
  <c r="D784" s="1"/>
  <c r="P784" s="1"/>
  <c r="D713"/>
  <c r="F717"/>
  <c r="F784" s="1"/>
  <c r="F713"/>
  <c r="F714" s="1"/>
  <c r="J717"/>
  <c r="J784" s="1"/>
  <c r="J713"/>
  <c r="J714" s="1"/>
  <c r="G717"/>
  <c r="G784" s="1"/>
  <c r="G713"/>
  <c r="G714" s="1"/>
  <c r="L717"/>
  <c r="L784" s="1"/>
  <c r="L713"/>
  <c r="L714" s="1"/>
  <c r="K717"/>
  <c r="K784" s="1"/>
  <c r="K713"/>
  <c r="K714" s="1"/>
  <c r="O717"/>
  <c r="O784" s="1"/>
  <c r="O713"/>
  <c r="O714" s="1"/>
  <c r="M763"/>
  <c r="M764" s="1"/>
  <c r="M788"/>
  <c r="M791" s="1"/>
  <c r="M792" s="1"/>
  <c r="O757" l="1" a="1"/>
  <c r="O757" s="1"/>
  <c r="O760" s="1"/>
  <c r="N760"/>
  <c r="N763" s="1"/>
  <c r="N764" s="1"/>
  <c r="N753"/>
  <c r="N755" s="1"/>
  <c r="N759" s="1"/>
  <c r="O724"/>
  <c r="L724"/>
  <c r="L781"/>
  <c r="L783" s="1"/>
  <c r="L787" s="1"/>
  <c r="G724"/>
  <c r="G781"/>
  <c r="G783" s="1"/>
  <c r="G787" s="1"/>
  <c r="J724"/>
  <c r="J781"/>
  <c r="J783" s="1"/>
  <c r="J787" s="1"/>
  <c r="F724"/>
  <c r="F781"/>
  <c r="F783" s="1"/>
  <c r="F787" s="1"/>
  <c r="P713"/>
  <c r="P714" s="1"/>
  <c r="P724" s="1"/>
  <c r="D714"/>
  <c r="K724"/>
  <c r="K781"/>
  <c r="K783" s="1"/>
  <c r="K787" s="1"/>
  <c r="N788"/>
  <c r="N791" s="1"/>
  <c r="N792" s="1"/>
  <c r="I724"/>
  <c r="I781"/>
  <c r="I783" s="1"/>
  <c r="I787" s="1"/>
  <c r="E724"/>
  <c r="E781"/>
  <c r="E783" s="1"/>
  <c r="E787" s="1"/>
  <c r="N724"/>
  <c r="N781"/>
  <c r="N783" s="1"/>
  <c r="N787" s="1"/>
  <c r="H724"/>
  <c r="H781"/>
  <c r="H783" s="1"/>
  <c r="H787" s="1"/>
  <c r="M724"/>
  <c r="M781"/>
  <c r="M783" s="1"/>
  <c r="M787" s="1"/>
  <c r="O753" l="1"/>
  <c r="O755" s="1"/>
  <c r="O759" s="1"/>
  <c r="O785"/>
  <c r="D724"/>
  <c r="D781"/>
  <c r="O763"/>
  <c r="O764" s="1"/>
  <c r="O788"/>
  <c r="O791" s="1"/>
  <c r="O792" s="1"/>
  <c r="O781" l="1"/>
  <c r="O783" s="1"/>
  <c r="O787" s="1"/>
  <c r="D783"/>
  <c r="D787" s="1"/>
  <c r="P781"/>
  <c r="P783" s="1"/>
  <c r="P787" s="1"/>
</calcChain>
</file>

<file path=xl/comments1.xml><?xml version="1.0" encoding="utf-8"?>
<comments xmlns="http://schemas.openxmlformats.org/spreadsheetml/2006/main">
  <authors>
    <author>fmesa</author>
  </authors>
  <commentList>
    <comment ref="F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K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M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2" authorId="0">
      <text>
        <r>
          <rPr>
            <b/>
            <sz val="8"/>
            <color indexed="81"/>
            <rFont val="Tahoma"/>
            <family val="2"/>
          </rPr>
          <t>CUENTAS:
901.539595.526
901.539595.529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K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M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3" authorId="0">
      <text>
        <r>
          <rPr>
            <b/>
            <sz val="8"/>
            <color indexed="81"/>
            <rFont val="Tahoma"/>
            <family val="2"/>
          </rPr>
          <t>CUENTAS:
901.425035.26
901.425035.29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James Ivan Rios Villa</author>
  </authors>
  <commentList>
    <comment ref="B719" authorId="0">
      <text>
        <r>
          <rPr>
            <b/>
            <sz val="12"/>
            <color indexed="81"/>
            <rFont val="Arial"/>
            <family val="2"/>
          </rPr>
          <t>Se debe incluir la cuenta 523510.9.</t>
        </r>
      </text>
    </comment>
    <comment ref="B732" authorId="0">
      <text>
        <r>
          <rPr>
            <b/>
            <sz val="12"/>
            <color indexed="81"/>
            <rFont val="Arial"/>
            <family val="2"/>
          </rPr>
          <t>Se debe incluir el centro de costos No. 550 y 552.</t>
        </r>
      </text>
    </comment>
    <comment ref="B742" authorId="0">
      <text>
        <r>
          <rPr>
            <b/>
            <sz val="12"/>
            <color indexed="81"/>
            <rFont val="Arial"/>
            <family val="2"/>
          </rPr>
          <t>Se debe incluir el centro de costos No. 571.</t>
        </r>
      </text>
    </comment>
  </commentList>
</comments>
</file>

<file path=xl/sharedStrings.xml><?xml version="1.0" encoding="utf-8"?>
<sst xmlns="http://schemas.openxmlformats.org/spreadsheetml/2006/main" count="988" uniqueCount="250">
  <si>
    <t>ACUM.</t>
  </si>
  <si>
    <t>TOTAL VENTAS NETAS</t>
  </si>
  <si>
    <t>GASTOS DE VENTAS</t>
  </si>
  <si>
    <t>TONELADAS VENDIDAS</t>
  </si>
  <si>
    <t>DEVOLUCIONES</t>
  </si>
  <si>
    <t>GASTOS DE MERCADEO</t>
  </si>
  <si>
    <t>VENTAS NETAS</t>
  </si>
  <si>
    <t>COSTO DE VENTAS</t>
  </si>
  <si>
    <t>UTILIDAD BRUTA</t>
  </si>
  <si>
    <t>Conceptos/Compañias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</si>
  <si>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</si>
  <si>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</si>
  <si>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</si>
  <si>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</si>
  <si>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</si>
  <si>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</si>
  <si>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</si>
  <si>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</si>
  <si>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</si>
  <si>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</si>
  <si>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</si>
  <si>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</si>
  <si>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Activos</t>
  </si>
  <si>
    <t>Pasivos</t>
  </si>
  <si>
    <t>Capital Social</t>
  </si>
  <si>
    <t>Prima de capital</t>
  </si>
  <si>
    <t>Superavit MP Año Ant</t>
  </si>
  <si>
    <t>Superavit MP Año</t>
  </si>
  <si>
    <t>Dif. Cambio Dto. 4918 Año Ant</t>
  </si>
  <si>
    <t>Dif. Cambio Dto. 4918 Año</t>
  </si>
  <si>
    <t>Reservas</t>
  </si>
  <si>
    <t>Revalorizacion patrimonio</t>
  </si>
  <si>
    <t>Impuesto al Patrimonio</t>
  </si>
  <si>
    <t>Resultados del ejercicio del año</t>
  </si>
  <si>
    <t>Resultados del ejercicio del año antes adquisición</t>
  </si>
  <si>
    <t>Metodo de Participacion Resultado Año</t>
  </si>
  <si>
    <t>Resultados de ejercicios anteriores</t>
  </si>
  <si>
    <t>Valorizacion PP y Equipos y otros activos</t>
  </si>
  <si>
    <t>Registro MP Valorizacion Año Ant</t>
  </si>
  <si>
    <t>Registro MP Valorizacion Año</t>
  </si>
  <si>
    <t>Valorizacion otras cías. no controladas</t>
  </si>
  <si>
    <t>Total patrimonio</t>
  </si>
  <si>
    <t>Capitalizacion</t>
  </si>
  <si>
    <t>Prima en colocacion actual</t>
  </si>
  <si>
    <t>Dividendos decretados durante el año</t>
  </si>
  <si>
    <t>Control</t>
  </si>
  <si>
    <t>Metodo de Participacion Resultado Año:</t>
  </si>
  <si>
    <t>Ingresos MP</t>
  </si>
  <si>
    <t>Perdidas MP</t>
  </si>
  <si>
    <t>Provision MP</t>
  </si>
  <si>
    <t>Rec Provision MP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</si>
  <si>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</si>
  <si>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</si>
  <si>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</si>
  <si>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</si>
  <si>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</si>
  <si>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</si>
  <si>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</si>
  <si>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</si>
  <si>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</si>
  <si>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</si>
  <si>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</si>
  <si>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</si>
  <si>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UTILIDAD BRUTA POR LINEA</t>
  </si>
  <si>
    <t>VENTAS BRUTAS</t>
  </si>
  <si>
    <t>10-GALLETAS FABRICADAS</t>
  </si>
  <si>
    <t>10-GALLETAS COMPRADAS</t>
  </si>
  <si>
    <t>12-CARVE</t>
  </si>
  <si>
    <t>16-GALLETA INDUSTRIAL</t>
  </si>
  <si>
    <t>PRODUCTOS INDUSTRIALES - INSUMOS</t>
  </si>
  <si>
    <t>TOTAL HARINAS</t>
  </si>
  <si>
    <t>25-CARNES FRIAS</t>
  </si>
  <si>
    <t>24-ENLATADOS</t>
  </si>
  <si>
    <r>
      <t xml:space="preserve">22-ENLATADOS </t>
    </r>
    <r>
      <rPr>
        <b/>
        <u/>
        <sz val="8"/>
        <rFont val="Arial"/>
        <family val="2"/>
      </rPr>
      <t>CUNIT</t>
    </r>
    <r>
      <rPr>
        <sz val="8"/>
        <rFont val="Arial"/>
        <family val="2"/>
      </rPr>
      <t xml:space="preserve"> </t>
    </r>
  </si>
  <si>
    <t>23-VEGETALES</t>
  </si>
  <si>
    <t>29-PICNIC</t>
  </si>
  <si>
    <t>CARNES ROJAS</t>
  </si>
  <si>
    <t>TOTAL CARNICOS</t>
  </si>
  <si>
    <t>14-ZUMM</t>
  </si>
  <si>
    <t>81-CHUPA CHUPS</t>
  </si>
  <si>
    <t>11-DULCO BLANDA</t>
  </si>
  <si>
    <t>82-DULCO CHICLES</t>
  </si>
  <si>
    <t>83-DULCO DURA</t>
  </si>
  <si>
    <t>TOTAL GOLOSINAS</t>
  </si>
  <si>
    <t>40-DORIA</t>
  </si>
  <si>
    <t>60-HEINZ</t>
  </si>
  <si>
    <t>20-SET AMARRES</t>
  </si>
  <si>
    <t>55-CNCH</t>
  </si>
  <si>
    <t>TOTAL OTROS</t>
  </si>
  <si>
    <t>18-GALLETAS</t>
  </si>
  <si>
    <t>15-CARVE</t>
  </si>
  <si>
    <t>TOTAL HARINAS EXPORTACION</t>
  </si>
  <si>
    <t>TOTAL CARNICOS EXPORTACION</t>
  </si>
  <si>
    <t>17-ZUMM</t>
  </si>
  <si>
    <t>19-DULCO BLANDA</t>
  </si>
  <si>
    <t>92-DULCO CHICLES</t>
  </si>
  <si>
    <t>93-DULCO DURA</t>
  </si>
  <si>
    <t>TOTAL GOLOSINAS EXPORTACION</t>
  </si>
  <si>
    <t>28-SET AMARRES</t>
  </si>
  <si>
    <t>MATERIAS PRIMAS Y SERVICIOS</t>
  </si>
  <si>
    <t>TOTAL EXPORTACIONES</t>
  </si>
  <si>
    <t>TOTAL VENTAS BRUTAS</t>
  </si>
  <si>
    <t>TOTAL VENTAS BRUTAS NAL</t>
  </si>
  <si>
    <t>TOTAL DEVOLUCIONES</t>
  </si>
  <si>
    <t>TOTAL DEVOLUCIONES NAL</t>
  </si>
  <si>
    <t>VENTAS BRUTAS-DEVOLUCIONES</t>
  </si>
  <si>
    <t>TOTAL VTAS BRUTAS - DEVOLUC.</t>
  </si>
  <si>
    <t>DESCUENTOS PIE FACTURA</t>
  </si>
  <si>
    <t>TOTAL DESCUENTOS PIE FACTURA</t>
  </si>
  <si>
    <t>DESCUENTOS ESPECIALES</t>
  </si>
  <si>
    <t>TOTAL DESCUENTOS ESPECIALES</t>
  </si>
  <si>
    <t>TOTAL DESCUENTOS</t>
  </si>
  <si>
    <t>TOTAL DESCUENTOS NAL</t>
  </si>
  <si>
    <t>TOTAL SET AMARRES EXPORTACION</t>
  </si>
  <si>
    <t>TOTAL VENTAS NETAS NAL</t>
  </si>
  <si>
    <t>COSTO MCIA VENDIDA</t>
  </si>
  <si>
    <t>TOTALOTROS</t>
  </si>
  <si>
    <t>TOTAL COSTO MCIA VENDIDA</t>
  </si>
  <si>
    <t>TOTAL COSTO MCIA VENDIDA NAL</t>
  </si>
  <si>
    <t>TOTAL UTILIDAD BRUTA</t>
  </si>
  <si>
    <t>TOTAL UTILIDAD BRUTA NAL</t>
  </si>
  <si>
    <t>TOTAL</t>
  </si>
  <si>
    <t>TOTAL NAL</t>
  </si>
  <si>
    <t>VALOR POR KILO - VENTA</t>
  </si>
  <si>
    <t>VALOR POR KILO - COSTO</t>
  </si>
  <si>
    <t>TOTAL GASTOS DE VENTAS</t>
  </si>
  <si>
    <t>HARINAS $</t>
  </si>
  <si>
    <t>HARINAS $   ASIGNADO</t>
  </si>
  <si>
    <t>TOTAL HARINAS $</t>
  </si>
  <si>
    <t>GOLOSINAS $</t>
  </si>
  <si>
    <t>GOLOSINAS $   ASIGNADO</t>
  </si>
  <si>
    <t>TOTAL GOLOSINAS $</t>
  </si>
  <si>
    <t>EXPORTACIONES $</t>
  </si>
  <si>
    <t>EXPORTACIONES $   ASIGNADO</t>
  </si>
  <si>
    <t>TOTAL EXPORTACIONES $</t>
  </si>
  <si>
    <t>OTROS $</t>
  </si>
  <si>
    <t>OTROS $   ASIGNADO</t>
  </si>
  <si>
    <t>TOTAL OTROS $</t>
  </si>
  <si>
    <t>TOTAL POR NEGOCIO NOEL</t>
  </si>
  <si>
    <t>HARINAS EXPORTACION $</t>
  </si>
  <si>
    <t>GOLOSINAS EXPORTACION $</t>
  </si>
  <si>
    <t>OTROS EXPORTACIONES $</t>
  </si>
  <si>
    <t>TOTAL NACIONAL</t>
  </si>
  <si>
    <t>TOTAL GASTOS DE MERCADEO</t>
  </si>
  <si>
    <t>SUBPRODUCTOS $</t>
  </si>
  <si>
    <t>TOTAL GASTOS DE PUBLICIDAD</t>
  </si>
  <si>
    <t>TOTAL GASTOS DE ADMINISTRACION</t>
  </si>
  <si>
    <t>TOTAL UTILIDAD OPERACIONAL</t>
  </si>
  <si>
    <t>HARINAS</t>
  </si>
  <si>
    <t>CARNICOS</t>
  </si>
  <si>
    <t>GOLOSINAS</t>
  </si>
  <si>
    <t>PASTAS</t>
  </si>
  <si>
    <t>CNCH</t>
  </si>
  <si>
    <t>OTRAS</t>
  </si>
  <si>
    <t>TOTAL VENTA NETA NAL+EXP</t>
  </si>
  <si>
    <t>TOTAL COSTO DE VENTAS NAL+EXP</t>
  </si>
  <si>
    <t>TOTAL UTILIDAD BRUTA NAL+EXP</t>
  </si>
  <si>
    <t>GASTOS DE ADMON</t>
  </si>
  <si>
    <t>TOTAL GASTOS OPERATIVOS</t>
  </si>
  <si>
    <t>Ventas</t>
  </si>
  <si>
    <t>UODI</t>
  </si>
  <si>
    <t>Impuestos</t>
  </si>
  <si>
    <t>Incremento Costo</t>
  </si>
  <si>
    <t>Incremento Precio</t>
  </si>
  <si>
    <t>Operación</t>
  </si>
  <si>
    <t>Troqueles</t>
  </si>
  <si>
    <t>Otros costos</t>
  </si>
  <si>
    <t>Año 1</t>
  </si>
  <si>
    <t>Año 2</t>
  </si>
  <si>
    <t>Año 3</t>
  </si>
  <si>
    <t>Inversión</t>
  </si>
  <si>
    <t>WACC</t>
  </si>
  <si>
    <t>FLUJO DE CAJA LIBRE ($MM)</t>
  </si>
  <si>
    <t>Año</t>
  </si>
  <si>
    <t xml:space="preserve">  Depreciación</t>
  </si>
  <si>
    <t>U. Operativa</t>
  </si>
  <si>
    <t xml:space="preserve">  Impuestos</t>
  </si>
  <si>
    <t>FCB</t>
  </si>
  <si>
    <t>FCL</t>
  </si>
  <si>
    <t>FCL acumulado</t>
  </si>
  <si>
    <t>INDICADORES FINANCIEROS</t>
  </si>
  <si>
    <t>TIR</t>
  </si>
  <si>
    <t>PRI (años)</t>
  </si>
  <si>
    <t>Precio/unidad</t>
  </si>
  <si>
    <t>Costo/unidad</t>
  </si>
  <si>
    <t>Unidades/año</t>
  </si>
  <si>
    <t>Año 0</t>
  </si>
  <si>
    <t xml:space="preserve">   Troquel 1</t>
  </si>
  <si>
    <t xml:space="preserve">   Troquel 2</t>
  </si>
  <si>
    <t xml:space="preserve">   Troquel 3</t>
  </si>
  <si>
    <t xml:space="preserve">   Troquel 4</t>
  </si>
  <si>
    <t xml:space="preserve">   Máquina 1</t>
  </si>
  <si>
    <t xml:space="preserve">   Máquina 2</t>
  </si>
  <si>
    <t xml:space="preserve">   Máquina 3</t>
  </si>
  <si>
    <t xml:space="preserve">   Máquina 4</t>
  </si>
  <si>
    <t xml:space="preserve">   Otros 1</t>
  </si>
  <si>
    <t xml:space="preserve">   Otros 2</t>
  </si>
  <si>
    <t xml:space="preserve">   Otros 4</t>
  </si>
  <si>
    <r>
      <t>FCL</t>
    </r>
    <r>
      <rPr>
        <b/>
        <sz val="8"/>
        <rFont val="Arial"/>
        <family val="2"/>
      </rPr>
      <t xml:space="preserve"> DESCONTADO</t>
    </r>
  </si>
  <si>
    <t xml:space="preserve">  Costo </t>
  </si>
  <si>
    <t>Rentabilidad Marginal</t>
  </si>
  <si>
    <t>PRI Desc
(años)</t>
  </si>
  <si>
    <t>VPN
($MM)</t>
  </si>
  <si>
    <t>DATOS DE ENTRADA EVALUACIÓN DE PROYECTOS ESTRATÉGICOS DE INVERSIÓN</t>
  </si>
  <si>
    <t>EVALUACIÓN FINANCIERA DE ESTRATEGIAS DE INVERSIÓN</t>
  </si>
  <si>
    <t>IMPACTO FINANCIERO</t>
  </si>
  <si>
    <t>EBITDA marginal</t>
  </si>
  <si>
    <t>EVA marginal</t>
  </si>
  <si>
    <t xml:space="preserve">  UODI adicional</t>
  </si>
  <si>
    <t xml:space="preserve">  Capital empleado</t>
  </si>
  <si>
    <t xml:space="preserve">  Rentabilidad mínima</t>
  </si>
  <si>
    <t>ESCENARIO 1</t>
  </si>
  <si>
    <t xml:space="preserve">Se deben ingresar los datos para cada escenario, los escenarios pueden ser: </t>
  </si>
  <si>
    <t xml:space="preserve"> * Evaluar varios proyectos excluyentes para determinar el que mayor impacto financiero positivo genera</t>
  </si>
  <si>
    <t xml:space="preserve"> * Caso esperado, mejor caso, peor caso, y caso real de un proyecto</t>
  </si>
  <si>
    <t>Ingresos ($MM/año)</t>
  </si>
  <si>
    <t>El modelo aplica también para la evaluación del desarrollo de nuevos productos</t>
  </si>
  <si>
    <t>ESCENARIO 2</t>
  </si>
  <si>
    <t>ESCENARIO 3</t>
  </si>
  <si>
    <t>ESCENARIO 4</t>
  </si>
  <si>
    <t>INFORMACIÓN PARA NUEVOS DESARROLLOS</t>
  </si>
  <si>
    <t>Depreciación</t>
  </si>
  <si>
    <t>Tiempo de depreciación (años)</t>
  </si>
  <si>
    <t>DEMANDA</t>
  </si>
  <si>
    <t>Tiempo de amortización  (años)</t>
  </si>
  <si>
    <t>Margen Bruto</t>
  </si>
  <si>
    <t>Margen Bruto año 1</t>
  </si>
  <si>
    <t>COSTOS DE PRODUCTO</t>
  </si>
  <si>
    <t>Materiales</t>
  </si>
  <si>
    <t>CÁLCULO INGRESOS - COSTOS</t>
  </si>
  <si>
    <t>PRECIO - MARGEN</t>
  </si>
  <si>
    <t>*Incluye IVA</t>
  </si>
  <si>
    <t>Total Troqueles</t>
  </si>
  <si>
    <t>Total Máquinas *</t>
  </si>
  <si>
    <t>Total Otros Costos</t>
  </si>
  <si>
    <t>En cualquier caso  se debe determinar el valor de los ingresos y el costo asociado al proyecto a evaluar. Este cálculo depende de cada proyecto a evaluar y es el experto el que debe determinarlo.</t>
  </si>
  <si>
    <t>Costo ($MM/año) **</t>
  </si>
  <si>
    <t>**El costo no incluye la depreciación</t>
  </si>
  <si>
    <t>ESCENARIOS</t>
  </si>
  <si>
    <r>
      <t xml:space="preserve">VPN del EVA marginal </t>
    </r>
    <r>
      <rPr>
        <b/>
        <sz val="8"/>
        <color theme="0"/>
        <rFont val="Arial"/>
        <family val="2"/>
      </rPr>
      <t>($MM)</t>
    </r>
  </si>
  <si>
    <r>
      <t xml:space="preserve">VPN del EBITDA marginal </t>
    </r>
    <r>
      <rPr>
        <b/>
        <sz val="8"/>
        <color theme="0"/>
        <rFont val="Arial"/>
        <family val="2"/>
      </rPr>
      <t>($MM)</t>
    </r>
  </si>
  <si>
    <r>
      <t xml:space="preserve">VPN
</t>
    </r>
    <r>
      <rPr>
        <b/>
        <sz val="8"/>
        <color theme="0"/>
        <rFont val="Arial"/>
        <family val="2"/>
      </rPr>
      <t>($MM)</t>
    </r>
  </si>
  <si>
    <r>
      <t xml:space="preserve">PRI </t>
    </r>
    <r>
      <rPr>
        <b/>
        <sz val="8"/>
        <color theme="0"/>
        <rFont val="Arial"/>
        <family val="2"/>
      </rPr>
      <t>(años)</t>
    </r>
  </si>
  <si>
    <r>
      <t xml:space="preserve">PRI Desc
</t>
    </r>
    <r>
      <rPr>
        <b/>
        <sz val="8"/>
        <color theme="0"/>
        <rFont val="Arial"/>
        <family val="2"/>
      </rPr>
      <t>(años)</t>
    </r>
  </si>
  <si>
    <t>EVALUACIÓN DE PROYECTOS ESTRATÉGICOS DE INVERSIÓN</t>
  </si>
  <si>
    <t xml:space="preserve"> * • Evaluar el impacto financiero marginal que genera un producto nuevo que reemplaza a un producto existente.</t>
  </si>
  <si>
    <t>INVERSIÓN</t>
  </si>
  <si>
    <t>RESULTADOS FINANCIEROS DE ESCENARIOS ESTRATÉGICOS DE INVERSIÓN</t>
  </si>
  <si>
    <t>Volver</t>
  </si>
  <si>
    <t>Página Inicio</t>
  </si>
</sst>
</file>

<file path=xl/styles.xml><?xml version="1.0" encoding="utf-8"?>
<styleSheet xmlns="http://schemas.openxmlformats.org/spreadsheetml/2006/main">
  <numFmts count="9">
    <numFmt numFmtId="6" formatCode="&quot;$&quot;\ #,##0_);[Red]\(&quot;$&quot;\ #,##0\)"/>
    <numFmt numFmtId="41" formatCode="_(* #,##0_);_(* \(#,##0\);_(* &quot;-&quot;_);_(@_)"/>
    <numFmt numFmtId="43" formatCode="_(* #,##0.00_);_(* \(#,##0.00\);_(* &quot;-&quot;??_);_(@_)"/>
    <numFmt numFmtId="164" formatCode="_ * #,##0.00_ ;_ * \-#,##0.00_ ;_ * &quot;-&quot;??_ ;_ @_ "/>
    <numFmt numFmtId="165" formatCode="_-* #,##0.00_-;\-* #,##0.00_-;_-* &quot;-&quot;??_-;_-@_-"/>
    <numFmt numFmtId="166" formatCode="#,##0.00_ ;[Red]\-#,##0.00\ "/>
    <numFmt numFmtId="167" formatCode="#,##0.0_ ;\-#,##0.0\ "/>
    <numFmt numFmtId="168" formatCode="0.0%"/>
    <numFmt numFmtId="169" formatCode="0.000%"/>
  </numFmts>
  <fonts count="39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b/>
      <sz val="12"/>
      <color indexed="81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9"/>
      <color indexed="9"/>
      <name val="Arial"/>
      <family val="2"/>
    </font>
    <font>
      <b/>
      <sz val="14"/>
      <color theme="5" tint="-0.499984740745262"/>
      <name val="Calibri"/>
      <family val="2"/>
      <scheme val="minor"/>
    </font>
    <font>
      <b/>
      <sz val="11"/>
      <name val="Arial"/>
      <family val="2"/>
    </font>
    <font>
      <u/>
      <sz val="9.9"/>
      <color theme="10"/>
      <name val="Calibri"/>
      <family val="2"/>
    </font>
    <font>
      <b/>
      <sz val="9"/>
      <color theme="0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53735"/>
        <bgColor indexed="64"/>
      </patternFill>
    </fill>
    <fill>
      <patternFill patternType="solid">
        <fgColor theme="0" tint="-0.499984740745262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FFFFFF"/>
      </right>
      <top style="thin">
        <color indexed="64"/>
      </top>
      <bottom style="thin">
        <color rgb="FFFFFFFF"/>
      </bottom>
      <diagonal/>
    </border>
    <border>
      <left style="thin">
        <color rgb="FFFFFFFF"/>
      </left>
      <right/>
      <top style="thin">
        <color indexed="64"/>
      </top>
      <bottom style="thin">
        <color rgb="FFFFFFFF"/>
      </bottom>
      <diagonal/>
    </border>
    <border>
      <left/>
      <right/>
      <top style="thin">
        <color indexed="64"/>
      </top>
      <bottom style="thin">
        <color rgb="FFFFFFFF"/>
      </bottom>
      <diagonal/>
    </border>
    <border>
      <left/>
      <right style="thin">
        <color indexed="64"/>
      </right>
      <top style="thin">
        <color indexed="64"/>
      </top>
      <bottom style="thin">
        <color rgb="FFFFFFFF"/>
      </bottom>
      <diagonal/>
    </border>
    <border>
      <left style="thin">
        <color indexed="64"/>
      </left>
      <right style="thin">
        <color rgb="FFFFFFFF"/>
      </right>
      <top style="thin">
        <color rgb="FFFFFFFF"/>
      </top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indexed="64"/>
      </bottom>
      <diagonal/>
    </border>
    <border>
      <left/>
      <right/>
      <top style="thin">
        <color rgb="FFFFFFFF"/>
      </top>
      <bottom style="thin">
        <color indexed="64"/>
      </bottom>
      <diagonal/>
    </border>
    <border>
      <left/>
      <right style="thin">
        <color indexed="64"/>
      </right>
      <top style="thin">
        <color rgb="FFFFFFFF"/>
      </top>
      <bottom style="thin">
        <color indexed="64"/>
      </bottom>
      <diagonal/>
    </border>
  </borders>
  <cellStyleXfs count="16">
    <xf numFmtId="0" fontId="0" fillId="0" borderId="0"/>
    <xf numFmtId="165" fontId="1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top"/>
      <protection locked="0"/>
    </xf>
  </cellStyleXfs>
  <cellXfs count="215">
    <xf numFmtId="0" fontId="0" fillId="0" borderId="0" xfId="0"/>
    <xf numFmtId="166" fontId="1" fillId="0" borderId="0" xfId="0" applyNumberFormat="1" applyFont="1"/>
    <xf numFmtId="41" fontId="5" fillId="0" borderId="0" xfId="2" applyNumberFormat="1" applyFont="1" applyFill="1" applyAlignment="1">
      <alignment horizontal="center"/>
    </xf>
    <xf numFmtId="41" fontId="5" fillId="0" borderId="3" xfId="2" applyNumberFormat="1" applyFont="1" applyFill="1" applyBorder="1" applyAlignment="1">
      <alignment horizontal="center"/>
    </xf>
    <xf numFmtId="41" fontId="6" fillId="0" borderId="0" xfId="2" applyNumberFormat="1"/>
    <xf numFmtId="41" fontId="5" fillId="0" borderId="3" xfId="2" applyNumberFormat="1" applyFont="1" applyBorder="1"/>
    <xf numFmtId="166" fontId="6" fillId="0" borderId="3" xfId="2" applyNumberFormat="1" applyFill="1" applyBorder="1"/>
    <xf numFmtId="41" fontId="6" fillId="0" borderId="0" xfId="2" applyNumberFormat="1" applyFill="1"/>
    <xf numFmtId="41" fontId="5" fillId="0" borderId="3" xfId="2" applyNumberFormat="1" applyFont="1" applyFill="1" applyBorder="1"/>
    <xf numFmtId="166" fontId="6" fillId="0" borderId="3" xfId="2" quotePrefix="1" applyNumberFormat="1" applyFont="1" applyFill="1" applyBorder="1"/>
    <xf numFmtId="41" fontId="5" fillId="5" borderId="3" xfId="2" applyNumberFormat="1" applyFont="1" applyFill="1" applyBorder="1"/>
    <xf numFmtId="166" fontId="6" fillId="5" borderId="3" xfId="2" applyNumberFormat="1" applyFill="1" applyBorder="1"/>
    <xf numFmtId="166" fontId="6" fillId="5" borderId="3" xfId="2" quotePrefix="1" applyNumberFormat="1" applyFont="1" applyFill="1" applyBorder="1"/>
    <xf numFmtId="166" fontId="6" fillId="0" borderId="3" xfId="2" applyNumberFormat="1" applyBorder="1"/>
    <xf numFmtId="41" fontId="5" fillId="3" borderId="3" xfId="2" applyNumberFormat="1" applyFont="1" applyFill="1" applyBorder="1"/>
    <xf numFmtId="166" fontId="6" fillId="3" borderId="3" xfId="2" applyNumberFormat="1" applyFill="1" applyBorder="1"/>
    <xf numFmtId="166" fontId="2" fillId="3" borderId="3" xfId="2" applyNumberFormat="1" applyFont="1" applyFill="1" applyBorder="1"/>
    <xf numFmtId="41" fontId="5" fillId="0" borderId="0" xfId="2" applyNumberFormat="1" applyFont="1" applyFill="1"/>
    <xf numFmtId="41" fontId="6" fillId="6" borderId="0" xfId="2" applyNumberFormat="1" applyFill="1"/>
    <xf numFmtId="166" fontId="5" fillId="3" borderId="3" xfId="2" applyNumberFormat="1" applyFont="1" applyFill="1" applyBorder="1"/>
    <xf numFmtId="41" fontId="5" fillId="3" borderId="0" xfId="2" applyNumberFormat="1" applyFont="1" applyFill="1" applyBorder="1"/>
    <xf numFmtId="166" fontId="6" fillId="3" borderId="0" xfId="2" applyNumberFormat="1" applyFill="1" applyBorder="1"/>
    <xf numFmtId="41" fontId="5" fillId="0" borderId="0" xfId="2" applyNumberFormat="1" applyFont="1" applyBorder="1"/>
    <xf numFmtId="166" fontId="6" fillId="0" borderId="0" xfId="2" applyNumberFormat="1" applyBorder="1"/>
    <xf numFmtId="166" fontId="6" fillId="0" borderId="0" xfId="2" applyNumberFormat="1"/>
    <xf numFmtId="41" fontId="5" fillId="0" borderId="0" xfId="2" applyNumberFormat="1" applyFont="1"/>
    <xf numFmtId="41" fontId="5" fillId="0" borderId="4" xfId="2" applyNumberFormat="1" applyFont="1" applyBorder="1"/>
    <xf numFmtId="166" fontId="6" fillId="0" borderId="3" xfId="2" quotePrefix="1" applyNumberFormat="1" applyFont="1" applyBorder="1"/>
    <xf numFmtId="166" fontId="6" fillId="0" borderId="3" xfId="0" quotePrefix="1" applyNumberFormat="1" applyFont="1" applyBorder="1" applyProtection="1"/>
    <xf numFmtId="166" fontId="1" fillId="0" borderId="3" xfId="0" quotePrefix="1" applyNumberFormat="1" applyFont="1" applyBorder="1" applyProtection="1"/>
    <xf numFmtId="0" fontId="7" fillId="0" borderId="0" xfId="0" applyFont="1"/>
    <xf numFmtId="0" fontId="8" fillId="2" borderId="0" xfId="0" applyFont="1" applyFill="1" applyAlignment="1">
      <alignment horizontal="centerContinuous"/>
    </xf>
    <xf numFmtId="0" fontId="9" fillId="3" borderId="0" xfId="0" applyFont="1" applyFill="1" applyAlignment="1">
      <alignment horizontal="centerContinuous"/>
    </xf>
    <xf numFmtId="0" fontId="7" fillId="3" borderId="0" xfId="0" applyFont="1" applyFill="1" applyAlignment="1">
      <alignment horizontal="centerContinuous"/>
    </xf>
    <xf numFmtId="0" fontId="9" fillId="4" borderId="0" xfId="0" applyFont="1" applyFill="1"/>
    <xf numFmtId="4" fontId="7" fillId="0" borderId="0" xfId="0" applyNumberFormat="1" applyFont="1"/>
    <xf numFmtId="166" fontId="7" fillId="0" borderId="0" xfId="0" applyNumberFormat="1" applyFont="1"/>
    <xf numFmtId="166" fontId="7" fillId="0" borderId="0" xfId="0" quotePrefix="1" applyNumberFormat="1" applyFont="1"/>
    <xf numFmtId="0" fontId="9" fillId="7" borderId="0" xfId="0" applyFont="1" applyFill="1"/>
    <xf numFmtId="166" fontId="9" fillId="7" borderId="0" xfId="0" applyNumberFormat="1" applyFont="1" applyFill="1"/>
    <xf numFmtId="0" fontId="7" fillId="0" borderId="0" xfId="0" applyFont="1" applyFill="1"/>
    <xf numFmtId="0" fontId="9" fillId="8" borderId="0" xfId="0" applyFont="1" applyFill="1"/>
    <xf numFmtId="166" fontId="9" fillId="8" borderId="0" xfId="0" applyNumberFormat="1" applyFont="1" applyFill="1"/>
    <xf numFmtId="166" fontId="7" fillId="0" borderId="0" xfId="0" applyNumberFormat="1" applyFont="1" applyFill="1"/>
    <xf numFmtId="164" fontId="7" fillId="0" borderId="0" xfId="1" applyNumberFormat="1" applyFont="1"/>
    <xf numFmtId="167" fontId="7" fillId="0" borderId="0" xfId="1" applyNumberFormat="1" applyFont="1" applyBorder="1"/>
    <xf numFmtId="164" fontId="7" fillId="0" borderId="0" xfId="1" applyNumberFormat="1" applyFont="1" applyBorder="1"/>
    <xf numFmtId="166" fontId="9" fillId="0" borderId="0" xfId="0" applyNumberFormat="1" applyFont="1" applyFill="1"/>
    <xf numFmtId="0" fontId="9" fillId="0" borderId="0" xfId="0" applyFont="1" applyFill="1"/>
    <xf numFmtId="166" fontId="9" fillId="4" borderId="0" xfId="0" applyNumberFormat="1" applyFont="1" applyFill="1"/>
    <xf numFmtId="0" fontId="9" fillId="0" borderId="0" xfId="0" applyFont="1" applyFill="1" applyBorder="1" applyAlignment="1">
      <alignment horizontal="centerContinuous"/>
    </xf>
    <xf numFmtId="0" fontId="7" fillId="0" borderId="0" xfId="0" applyFont="1" applyBorder="1"/>
    <xf numFmtId="0" fontId="0" fillId="0" borderId="0" xfId="0" applyFill="1"/>
    <xf numFmtId="0" fontId="0" fillId="0" borderId="0" xfId="0" applyAlignment="1">
      <alignment vertical="center" wrapText="1"/>
    </xf>
    <xf numFmtId="0" fontId="19" fillId="0" borderId="0" xfId="0" applyFont="1"/>
    <xf numFmtId="0" fontId="0" fillId="0" borderId="0" xfId="0" applyFont="1"/>
    <xf numFmtId="0" fontId="0" fillId="0" borderId="0" xfId="0" applyBorder="1"/>
    <xf numFmtId="0" fontId="23" fillId="0" borderId="0" xfId="14" applyAlignment="1">
      <alignment vertical="center" wrapText="1"/>
    </xf>
    <xf numFmtId="0" fontId="23" fillId="0" borderId="0" xfId="14" applyFill="1" applyBorder="1" applyAlignment="1">
      <alignment vertical="center" wrapText="1"/>
    </xf>
    <xf numFmtId="0" fontId="2" fillId="0" borderId="0" xfId="14" applyFont="1" applyFill="1" applyBorder="1" applyAlignment="1">
      <alignment vertical="center" wrapText="1"/>
    </xf>
    <xf numFmtId="0" fontId="2" fillId="0" borderId="0" xfId="14" applyFont="1" applyFill="1" applyBorder="1" applyAlignment="1">
      <alignment horizontal="center" vertical="center" wrapText="1"/>
    </xf>
    <xf numFmtId="0" fontId="2" fillId="0" borderId="0" xfId="14" applyFont="1" applyAlignment="1">
      <alignment vertical="center" wrapText="1"/>
    </xf>
    <xf numFmtId="3" fontId="23" fillId="0" borderId="0" xfId="14" applyNumberFormat="1" applyAlignment="1">
      <alignment vertical="center" wrapText="1"/>
    </xf>
    <xf numFmtId="0" fontId="23" fillId="0" borderId="0" xfId="14" applyFill="1" applyAlignment="1">
      <alignment vertical="center" wrapText="1"/>
    </xf>
    <xf numFmtId="3" fontId="5" fillId="0" borderId="0" xfId="14" applyNumberFormat="1" applyFont="1" applyFill="1" applyBorder="1" applyAlignment="1">
      <alignment vertical="center" wrapText="1"/>
    </xf>
    <xf numFmtId="0" fontId="23" fillId="0" borderId="0" xfId="14" applyBorder="1" applyAlignment="1">
      <alignment vertical="center" wrapText="1"/>
    </xf>
    <xf numFmtId="0" fontId="2" fillId="0" borderId="2" xfId="14" applyFont="1" applyBorder="1" applyAlignment="1">
      <alignment vertical="center" wrapText="1"/>
    </xf>
    <xf numFmtId="0" fontId="2" fillId="0" borderId="0" xfId="14" applyFont="1" applyFill="1" applyAlignment="1">
      <alignment vertical="center" wrapText="1"/>
    </xf>
    <xf numFmtId="3" fontId="5" fillId="0" borderId="0" xfId="14" applyNumberFormat="1" applyFont="1" applyBorder="1" applyAlignment="1">
      <alignment vertical="center" wrapText="1"/>
    </xf>
    <xf numFmtId="3" fontId="25" fillId="0" borderId="0" xfId="14" applyNumberFormat="1" applyFont="1" applyBorder="1" applyAlignment="1">
      <alignment vertical="center" wrapText="1"/>
    </xf>
    <xf numFmtId="0" fontId="5" fillId="0" borderId="0" xfId="14" applyFont="1" applyBorder="1" applyAlignment="1">
      <alignment vertical="center" wrapText="1"/>
    </xf>
    <xf numFmtId="10" fontId="0" fillId="0" borderId="0" xfId="6" applyNumberFormat="1" applyFont="1" applyAlignment="1">
      <alignment vertical="center" wrapText="1"/>
    </xf>
    <xf numFmtId="0" fontId="24" fillId="9" borderId="0" xfId="14" applyFont="1" applyFill="1" applyBorder="1" applyAlignment="1">
      <alignment vertical="center" wrapText="1"/>
    </xf>
    <xf numFmtId="0" fontId="26" fillId="9" borderId="0" xfId="14" applyFont="1" applyFill="1" applyBorder="1" applyAlignment="1">
      <alignment vertical="center" wrapText="1"/>
    </xf>
    <xf numFmtId="0" fontId="26" fillId="9" borderId="1" xfId="14" applyFont="1" applyFill="1" applyBorder="1" applyAlignment="1">
      <alignment vertical="center" wrapText="1"/>
    </xf>
    <xf numFmtId="0" fontId="24" fillId="0" borderId="0" xfId="14" applyFont="1" applyFill="1" applyBorder="1" applyAlignment="1">
      <alignment vertical="center" wrapText="1"/>
    </xf>
    <xf numFmtId="0" fontId="5" fillId="0" borderId="2" xfId="14" applyFont="1" applyBorder="1" applyAlignment="1">
      <alignment vertical="center" wrapText="1"/>
    </xf>
    <xf numFmtId="3" fontId="5" fillId="0" borderId="1" xfId="14" applyNumberFormat="1" applyFont="1" applyFill="1" applyBorder="1" applyAlignment="1">
      <alignment vertical="center" wrapText="1"/>
    </xf>
    <xf numFmtId="3" fontId="2" fillId="0" borderId="0" xfId="14" applyNumberFormat="1" applyFont="1" applyFill="1" applyBorder="1" applyAlignment="1">
      <alignment vertical="center" wrapText="1"/>
    </xf>
    <xf numFmtId="0" fontId="2" fillId="0" borderId="0" xfId="14" applyFont="1" applyBorder="1" applyAlignment="1">
      <alignment vertical="center" wrapText="1"/>
    </xf>
    <xf numFmtId="3" fontId="2" fillId="0" borderId="1" xfId="14" applyNumberFormat="1" applyFont="1" applyFill="1" applyBorder="1" applyAlignment="1">
      <alignment vertical="center" wrapText="1"/>
    </xf>
    <xf numFmtId="0" fontId="5" fillId="11" borderId="2" xfId="14" applyFont="1" applyFill="1" applyBorder="1" applyAlignment="1">
      <alignment vertical="center" wrapText="1"/>
    </xf>
    <xf numFmtId="0" fontId="5" fillId="11" borderId="0" xfId="14" applyFont="1" applyFill="1" applyBorder="1" applyAlignment="1">
      <alignment vertical="center" wrapText="1"/>
    </xf>
    <xf numFmtId="3" fontId="5" fillId="11" borderId="0" xfId="14" applyNumberFormat="1" applyFont="1" applyFill="1" applyBorder="1" applyAlignment="1">
      <alignment vertical="center" wrapText="1"/>
    </xf>
    <xf numFmtId="3" fontId="5" fillId="11" borderId="1" xfId="14" applyNumberFormat="1" applyFont="1" applyFill="1" applyBorder="1" applyAlignment="1">
      <alignment vertical="center" wrapText="1"/>
    </xf>
    <xf numFmtId="0" fontId="23" fillId="0" borderId="9" xfId="14" applyBorder="1" applyAlignment="1">
      <alignment vertical="center" wrapText="1"/>
    </xf>
    <xf numFmtId="3" fontId="2" fillId="0" borderId="8" xfId="14" applyNumberFormat="1" applyFont="1" applyFill="1" applyBorder="1" applyAlignment="1">
      <alignment vertical="center" wrapText="1"/>
    </xf>
    <xf numFmtId="0" fontId="5" fillId="10" borderId="11" xfId="14" applyFont="1" applyFill="1" applyBorder="1" applyAlignment="1">
      <alignment vertical="center" wrapText="1"/>
    </xf>
    <xf numFmtId="3" fontId="5" fillId="10" borderId="13" xfId="14" applyNumberFormat="1" applyFont="1" applyFill="1" applyBorder="1" applyAlignment="1">
      <alignment vertical="center" wrapText="1"/>
    </xf>
    <xf numFmtId="3" fontId="5" fillId="10" borderId="12" xfId="14" applyNumberFormat="1" applyFont="1" applyFill="1" applyBorder="1" applyAlignment="1">
      <alignment vertical="center" wrapText="1"/>
    </xf>
    <xf numFmtId="0" fontId="17" fillId="0" borderId="0" xfId="14" applyFont="1" applyBorder="1" applyAlignment="1">
      <alignment vertical="center" wrapText="1"/>
    </xf>
    <xf numFmtId="3" fontId="17" fillId="0" borderId="0" xfId="14" applyNumberFormat="1" applyFont="1" applyBorder="1" applyAlignment="1">
      <alignment vertical="center" wrapText="1"/>
    </xf>
    <xf numFmtId="3" fontId="17" fillId="0" borderId="0" xfId="14" applyNumberFormat="1" applyFont="1" applyFill="1" applyBorder="1" applyAlignment="1">
      <alignment vertical="center" wrapText="1"/>
    </xf>
    <xf numFmtId="0" fontId="17" fillId="0" borderId="0" xfId="14" applyFont="1" applyFill="1" applyBorder="1" applyAlignment="1">
      <alignment vertical="center" wrapText="1"/>
    </xf>
    <xf numFmtId="0" fontId="15" fillId="0" borderId="0" xfId="14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Alignment="1">
      <alignment horizontal="center"/>
    </xf>
    <xf numFmtId="3" fontId="19" fillId="0" borderId="0" xfId="0" applyNumberFormat="1" applyFont="1" applyAlignment="1">
      <alignment horizontal="center"/>
    </xf>
    <xf numFmtId="3" fontId="19" fillId="0" borderId="0" xfId="0" applyNumberFormat="1" applyFont="1" applyFill="1"/>
    <xf numFmtId="0" fontId="5" fillId="0" borderId="0" xfId="14" applyFont="1" applyAlignment="1">
      <alignment horizontal="center" vertical="center" wrapText="1"/>
    </xf>
    <xf numFmtId="3" fontId="2" fillId="0" borderId="7" xfId="14" applyNumberFormat="1" applyFont="1" applyFill="1" applyBorder="1" applyAlignment="1">
      <alignment vertical="center" wrapText="1"/>
    </xf>
    <xf numFmtId="0" fontId="23" fillId="0" borderId="7" xfId="14" applyBorder="1" applyAlignment="1">
      <alignment vertical="center" wrapText="1"/>
    </xf>
    <xf numFmtId="9" fontId="2" fillId="0" borderId="3" xfId="7" applyFont="1" applyFill="1" applyBorder="1" applyAlignment="1">
      <alignment horizontal="center" vertical="center" wrapText="1"/>
    </xf>
    <xf numFmtId="6" fontId="2" fillId="0" borderId="3" xfId="14" applyNumberFormat="1" applyFont="1" applyFill="1" applyBorder="1" applyAlignment="1">
      <alignment horizontal="center" vertical="center" wrapText="1"/>
    </xf>
    <xf numFmtId="9" fontId="2" fillId="0" borderId="3" xfId="6" applyFont="1" applyFill="1" applyBorder="1" applyAlignment="1">
      <alignment horizontal="center" vertical="center" wrapText="1"/>
    </xf>
    <xf numFmtId="4" fontId="2" fillId="0" borderId="3" xfId="14" applyNumberFormat="1" applyFont="1" applyFill="1" applyBorder="1" applyAlignment="1">
      <alignment horizontal="center" vertical="center" wrapText="1"/>
    </xf>
    <xf numFmtId="0" fontId="2" fillId="0" borderId="0" xfId="14" applyFont="1" applyFill="1" applyAlignment="1">
      <alignment horizontal="center" vertical="center" wrapText="1"/>
    </xf>
    <xf numFmtId="169" fontId="2" fillId="0" borderId="0" xfId="14" applyNumberFormat="1" applyFont="1" applyFill="1" applyBorder="1" applyAlignment="1">
      <alignment vertical="center" wrapText="1"/>
    </xf>
    <xf numFmtId="0" fontId="2" fillId="0" borderId="0" xfId="14" applyFont="1" applyAlignment="1">
      <alignment horizontal="center" vertical="center" wrapText="1"/>
    </xf>
    <xf numFmtId="0" fontId="19" fillId="0" borderId="0" xfId="0" applyFont="1" applyFill="1" applyAlignment="1">
      <alignment horizontal="center"/>
    </xf>
    <xf numFmtId="3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3" fontId="0" fillId="0" borderId="0" xfId="0" applyNumberFormat="1" applyFill="1"/>
    <xf numFmtId="3" fontId="19" fillId="0" borderId="0" xfId="0" applyNumberFormat="1" applyFont="1" applyFill="1" applyAlignment="1">
      <alignment horizontal="center"/>
    </xf>
    <xf numFmtId="0" fontId="0" fillId="12" borderId="0" xfId="0" applyFill="1"/>
    <xf numFmtId="3" fontId="0" fillId="12" borderId="0" xfId="0" applyNumberFormat="1" applyFill="1"/>
    <xf numFmtId="3" fontId="0" fillId="12" borderId="0" xfId="0" applyNumberFormat="1" applyFill="1" applyAlignment="1">
      <alignment horizontal="center"/>
    </xf>
    <xf numFmtId="0" fontId="0" fillId="0" borderId="0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9" fontId="0" fillId="0" borderId="13" xfId="0" applyNumberFormat="1" applyBorder="1" applyAlignment="1">
      <alignment horizontal="center" vertical="center" wrapText="1"/>
    </xf>
    <xf numFmtId="1" fontId="0" fillId="0" borderId="13" xfId="0" applyNumberFormat="1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0" fontId="29" fillId="0" borderId="0" xfId="15" applyAlignment="1" applyProtection="1"/>
    <xf numFmtId="0" fontId="7" fillId="0" borderId="0" xfId="14" applyFont="1" applyAlignment="1">
      <alignment horizontal="center" vertical="center" wrapText="1"/>
    </xf>
    <xf numFmtId="0" fontId="7" fillId="0" borderId="0" xfId="14" applyFont="1" applyAlignment="1">
      <alignment vertical="center" wrapText="1"/>
    </xf>
    <xf numFmtId="1" fontId="23" fillId="0" borderId="0" xfId="14" applyNumberFormat="1" applyAlignment="1">
      <alignment vertical="center" wrapText="1"/>
    </xf>
    <xf numFmtId="0" fontId="30" fillId="9" borderId="3" xfId="14" applyFont="1" applyFill="1" applyBorder="1" applyAlignment="1">
      <alignment horizontal="center" vertical="center" wrapText="1"/>
    </xf>
    <xf numFmtId="0" fontId="1" fillId="11" borderId="5" xfId="14" applyFont="1" applyFill="1" applyBorder="1" applyAlignment="1">
      <alignment horizontal="left" vertical="center" wrapText="1"/>
    </xf>
    <xf numFmtId="0" fontId="1" fillId="11" borderId="10" xfId="14" applyFont="1" applyFill="1" applyBorder="1" applyAlignment="1">
      <alignment vertical="center" wrapText="1"/>
    </xf>
    <xf numFmtId="1" fontId="1" fillId="11" borderId="10" xfId="14" applyNumberFormat="1" applyFont="1" applyFill="1" applyBorder="1" applyAlignment="1">
      <alignment vertical="center" wrapText="1"/>
    </xf>
    <xf numFmtId="1" fontId="1" fillId="11" borderId="6" xfId="14" applyNumberFormat="1" applyFont="1" applyFill="1" applyBorder="1" applyAlignment="1">
      <alignment vertical="center" wrapText="1"/>
    </xf>
    <xf numFmtId="0" fontId="1" fillId="11" borderId="0" xfId="14" applyFont="1" applyFill="1" applyBorder="1" applyAlignment="1">
      <alignment vertical="center" wrapText="1"/>
    </xf>
    <xf numFmtId="3" fontId="1" fillId="11" borderId="0" xfId="14" applyNumberFormat="1" applyFont="1" applyFill="1" applyBorder="1" applyAlignment="1">
      <alignment vertical="center" wrapText="1"/>
    </xf>
    <xf numFmtId="3" fontId="1" fillId="11" borderId="1" xfId="14" applyNumberFormat="1" applyFont="1" applyFill="1" applyBorder="1" applyAlignment="1">
      <alignment vertical="center" wrapText="1"/>
    </xf>
    <xf numFmtId="0" fontId="1" fillId="11" borderId="2" xfId="14" applyFont="1" applyFill="1" applyBorder="1" applyAlignment="1">
      <alignment horizontal="left" vertical="center" wrapText="1"/>
    </xf>
    <xf numFmtId="1" fontId="1" fillId="11" borderId="0" xfId="14" applyNumberFormat="1" applyFont="1" applyFill="1" applyBorder="1" applyAlignment="1">
      <alignment vertical="center" wrapText="1"/>
    </xf>
    <xf numFmtId="1" fontId="1" fillId="11" borderId="1" xfId="14" applyNumberFormat="1" applyFont="1" applyFill="1" applyBorder="1" applyAlignment="1">
      <alignment vertical="center" wrapText="1"/>
    </xf>
    <xf numFmtId="0" fontId="5" fillId="11" borderId="5" xfId="14" applyFont="1" applyFill="1" applyBorder="1" applyAlignment="1">
      <alignment horizontal="left" vertical="center" wrapText="1"/>
    </xf>
    <xf numFmtId="0" fontId="5" fillId="11" borderId="10" xfId="14" applyFont="1" applyFill="1" applyBorder="1" applyAlignment="1">
      <alignment vertical="center" wrapText="1"/>
    </xf>
    <xf numFmtId="3" fontId="5" fillId="11" borderId="10" xfId="14" applyNumberFormat="1" applyFont="1" applyFill="1" applyBorder="1" applyAlignment="1">
      <alignment vertical="center" wrapText="1"/>
    </xf>
    <xf numFmtId="3" fontId="5" fillId="11" borderId="6" xfId="14" applyNumberFormat="1" applyFont="1" applyFill="1" applyBorder="1" applyAlignment="1">
      <alignment vertical="center" wrapText="1"/>
    </xf>
    <xf numFmtId="0" fontId="5" fillId="11" borderId="9" xfId="14" applyFont="1" applyFill="1" applyBorder="1" applyAlignment="1">
      <alignment horizontal="left" vertical="center" wrapText="1"/>
    </xf>
    <xf numFmtId="0" fontId="5" fillId="11" borderId="7" xfId="14" applyFont="1" applyFill="1" applyBorder="1" applyAlignment="1">
      <alignment vertical="center" wrapText="1"/>
    </xf>
    <xf numFmtId="1" fontId="5" fillId="11" borderId="7" xfId="14" applyNumberFormat="1" applyFont="1" applyFill="1" applyBorder="1" applyAlignment="1">
      <alignment vertical="center" wrapText="1"/>
    </xf>
    <xf numFmtId="1" fontId="5" fillId="11" borderId="8" xfId="14" applyNumberFormat="1" applyFont="1" applyFill="1" applyBorder="1" applyAlignment="1">
      <alignment vertical="center" wrapText="1"/>
    </xf>
    <xf numFmtId="0" fontId="0" fillId="0" borderId="10" xfId="0" applyBorder="1"/>
    <xf numFmtId="0" fontId="0" fillId="0" borderId="10" xfId="0" applyFill="1" applyBorder="1"/>
    <xf numFmtId="0" fontId="0" fillId="0" borderId="6" xfId="0" applyBorder="1"/>
    <xf numFmtId="0" fontId="0" fillId="0" borderId="0" xfId="0" applyFill="1" applyBorder="1"/>
    <xf numFmtId="0" fontId="0" fillId="0" borderId="1" xfId="0" applyBorder="1"/>
    <xf numFmtId="0" fontId="20" fillId="0" borderId="5" xfId="0" applyFont="1" applyBorder="1"/>
    <xf numFmtId="0" fontId="20" fillId="0" borderId="2" xfId="0" applyFont="1" applyBorder="1"/>
    <xf numFmtId="0" fontId="18" fillId="0" borderId="0" xfId="14" applyFont="1" applyFill="1" applyAlignment="1">
      <alignment horizontal="center" vertical="center" wrapText="1"/>
    </xf>
    <xf numFmtId="0" fontId="5" fillId="0" borderId="0" xfId="14" applyFont="1" applyFill="1" applyAlignment="1">
      <alignment horizontal="center" vertical="center" wrapText="1"/>
    </xf>
    <xf numFmtId="3" fontId="0" fillId="13" borderId="0" xfId="0" applyNumberFormat="1" applyFont="1" applyFill="1" applyAlignment="1">
      <alignment horizontal="center"/>
    </xf>
    <xf numFmtId="9" fontId="0" fillId="0" borderId="0" xfId="0" applyNumberFormat="1" applyFill="1" applyAlignment="1">
      <alignment horizontal="center"/>
    </xf>
    <xf numFmtId="0" fontId="31" fillId="0" borderId="0" xfId="0" applyFont="1"/>
    <xf numFmtId="168" fontId="0" fillId="0" borderId="0" xfId="0" applyNumberFormat="1" applyFill="1" applyAlignment="1">
      <alignment horizontal="center"/>
    </xf>
    <xf numFmtId="0" fontId="32" fillId="0" borderId="0" xfId="0" applyFont="1"/>
    <xf numFmtId="0" fontId="33" fillId="0" borderId="0" xfId="0" applyFont="1"/>
    <xf numFmtId="9" fontId="0" fillId="13" borderId="0" xfId="0" applyNumberFormat="1" applyFont="1" applyFill="1" applyAlignment="1">
      <alignment horizontal="center"/>
    </xf>
    <xf numFmtId="0" fontId="0" fillId="0" borderId="0" xfId="0" applyFont="1" applyFill="1"/>
    <xf numFmtId="9" fontId="0" fillId="0" borderId="0" xfId="0" applyNumberFormat="1" applyFont="1" applyFill="1" applyAlignment="1">
      <alignment horizontal="center"/>
    </xf>
    <xf numFmtId="0" fontId="0" fillId="0" borderId="0" xfId="0" applyFont="1" applyAlignment="1">
      <alignment horizontal="center"/>
    </xf>
    <xf numFmtId="3" fontId="0" fillId="13" borderId="0" xfId="0" applyNumberFormat="1" applyFont="1" applyFill="1"/>
    <xf numFmtId="3" fontId="0" fillId="13" borderId="0" xfId="0" applyNumberFormat="1" applyFont="1" applyFill="1" applyAlignment="1">
      <alignment horizontal="right"/>
    </xf>
    <xf numFmtId="3" fontId="0" fillId="0" borderId="0" xfId="0" applyNumberFormat="1" applyFont="1" applyAlignment="1">
      <alignment horizontal="center"/>
    </xf>
    <xf numFmtId="3" fontId="0" fillId="0" borderId="0" xfId="0" applyNumberFormat="1" applyFont="1"/>
    <xf numFmtId="3" fontId="34" fillId="13" borderId="0" xfId="14" applyNumberFormat="1" applyFont="1" applyFill="1" applyBorder="1" applyAlignment="1">
      <alignment horizontal="center" vertical="center" wrapText="1"/>
    </xf>
    <xf numFmtId="0" fontId="35" fillId="0" borderId="0" xfId="14" applyFont="1" applyFill="1" applyBorder="1" applyAlignment="1">
      <alignment vertical="center" wrapText="1"/>
    </xf>
    <xf numFmtId="3" fontId="35" fillId="13" borderId="0" xfId="14" applyNumberFormat="1" applyFont="1" applyFill="1" applyBorder="1" applyAlignment="1">
      <alignment horizontal="center" vertical="center" wrapText="1"/>
    </xf>
    <xf numFmtId="3" fontId="35" fillId="0" borderId="0" xfId="14" applyNumberFormat="1" applyFont="1" applyFill="1" applyBorder="1" applyAlignment="1">
      <alignment horizontal="center" vertical="center" wrapText="1"/>
    </xf>
    <xf numFmtId="0" fontId="35" fillId="0" borderId="0" xfId="14" applyFont="1" applyAlignment="1">
      <alignment vertical="center" wrapText="1"/>
    </xf>
    <xf numFmtId="3" fontId="35" fillId="0" borderId="0" xfId="14" applyNumberFormat="1" applyFont="1" applyAlignment="1">
      <alignment horizontal="center" vertical="center" wrapText="1"/>
    </xf>
    <xf numFmtId="9" fontId="0" fillId="0" borderId="0" xfId="7" applyFont="1" applyAlignment="1">
      <alignment horizontal="center"/>
    </xf>
    <xf numFmtId="0" fontId="35" fillId="0" borderId="0" xfId="14" applyFont="1" applyFill="1" applyAlignment="1">
      <alignment vertical="center" wrapText="1"/>
    </xf>
    <xf numFmtId="0" fontId="23" fillId="15" borderId="10" xfId="14" applyFill="1" applyBorder="1" applyAlignment="1">
      <alignment vertical="center" wrapText="1"/>
    </xf>
    <xf numFmtId="0" fontId="24" fillId="9" borderId="7" xfId="14" applyFont="1" applyFill="1" applyBorder="1" applyAlignment="1">
      <alignment vertical="center" wrapText="1"/>
    </xf>
    <xf numFmtId="0" fontId="26" fillId="9" borderId="7" xfId="14" applyFont="1" applyFill="1" applyBorder="1" applyAlignment="1">
      <alignment vertical="center" wrapText="1"/>
    </xf>
    <xf numFmtId="0" fontId="26" fillId="9" borderId="8" xfId="14" applyFont="1" applyFill="1" applyBorder="1" applyAlignment="1">
      <alignment vertical="center" wrapText="1"/>
    </xf>
    <xf numFmtId="0" fontId="21" fillId="0" borderId="0" xfId="0" applyFont="1"/>
    <xf numFmtId="6" fontId="0" fillId="0" borderId="13" xfId="0" applyNumberFormat="1" applyBorder="1" applyAlignment="1">
      <alignment horizontal="center" vertical="center" wrapText="1"/>
    </xf>
    <xf numFmtId="0" fontId="0" fillId="10" borderId="11" xfId="0" applyFill="1" applyBorder="1"/>
    <xf numFmtId="0" fontId="0" fillId="10" borderId="11" xfId="0" applyFill="1" applyBorder="1" applyAlignment="1">
      <alignment vertical="center" wrapText="1"/>
    </xf>
    <xf numFmtId="0" fontId="30" fillId="15" borderId="19" xfId="14" applyFont="1" applyFill="1" applyBorder="1" applyAlignment="1">
      <alignment horizontal="center" vertical="center" wrapText="1"/>
    </xf>
    <xf numFmtId="0" fontId="30" fillId="15" borderId="20" xfId="14" applyFont="1" applyFill="1" applyBorder="1" applyAlignment="1">
      <alignment horizontal="center" vertical="center" wrapText="1"/>
    </xf>
    <xf numFmtId="0" fontId="30" fillId="15" borderId="21" xfId="14" applyFont="1" applyFill="1" applyBorder="1" applyAlignment="1">
      <alignment horizontal="center" vertical="center" wrapText="1"/>
    </xf>
    <xf numFmtId="0" fontId="0" fillId="10" borderId="0" xfId="0" applyFill="1"/>
    <xf numFmtId="0" fontId="0" fillId="10" borderId="0" xfId="0" applyFill="1" applyAlignment="1">
      <alignment vertical="center" wrapText="1"/>
    </xf>
    <xf numFmtId="1" fontId="0" fillId="0" borderId="0" xfId="0" applyNumberFormat="1" applyBorder="1" applyAlignment="1">
      <alignment horizontal="center" vertical="center" wrapText="1"/>
    </xf>
    <xf numFmtId="1" fontId="0" fillId="0" borderId="12" xfId="0" applyNumberFormat="1" applyBorder="1" applyAlignment="1">
      <alignment horizontal="center" vertical="center" wrapText="1"/>
    </xf>
    <xf numFmtId="0" fontId="29" fillId="10" borderId="0" xfId="15" applyFill="1" applyAlignment="1" applyProtection="1"/>
    <xf numFmtId="0" fontId="38" fillId="16" borderId="0" xfId="0" applyFont="1" applyFill="1" applyAlignment="1">
      <alignment horizontal="center" vertical="center" wrapText="1"/>
    </xf>
    <xf numFmtId="0" fontId="19" fillId="14" borderId="0" xfId="0" applyFont="1" applyFill="1" applyAlignment="1">
      <alignment horizontal="center"/>
    </xf>
    <xf numFmtId="0" fontId="27" fillId="0" borderId="0" xfId="0" applyFont="1" applyAlignment="1">
      <alignment horizontal="center"/>
    </xf>
    <xf numFmtId="49" fontId="22" fillId="9" borderId="0" xfId="0" applyNumberFormat="1" applyFont="1" applyFill="1" applyAlignment="1">
      <alignment horizontal="center"/>
    </xf>
    <xf numFmtId="0" fontId="20" fillId="0" borderId="9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left" vertical="center" wrapText="1"/>
    </xf>
    <xf numFmtId="0" fontId="26" fillId="9" borderId="10" xfId="14" applyFont="1" applyFill="1" applyBorder="1" applyAlignment="1">
      <alignment horizontal="center" vertical="center" wrapText="1"/>
    </xf>
    <xf numFmtId="0" fontId="26" fillId="9" borderId="6" xfId="14" applyFont="1" applyFill="1" applyBorder="1" applyAlignment="1">
      <alignment horizontal="center" vertical="center" wrapText="1"/>
    </xf>
    <xf numFmtId="0" fontId="15" fillId="9" borderId="11" xfId="14" applyFont="1" applyFill="1" applyBorder="1" applyAlignment="1">
      <alignment horizontal="center" vertical="center" wrapText="1"/>
    </xf>
    <xf numFmtId="0" fontId="15" fillId="9" borderId="13" xfId="14" applyFont="1" applyFill="1" applyBorder="1" applyAlignment="1">
      <alignment horizontal="center" vertical="center" wrapText="1"/>
    </xf>
    <xf numFmtId="0" fontId="15" fillId="9" borderId="12" xfId="14" applyFont="1" applyFill="1" applyBorder="1" applyAlignment="1">
      <alignment horizontal="center" vertical="center" wrapText="1"/>
    </xf>
    <xf numFmtId="0" fontId="26" fillId="9" borderId="5" xfId="14" applyFont="1" applyFill="1" applyBorder="1" applyAlignment="1">
      <alignment horizontal="center" vertical="center" wrapText="1"/>
    </xf>
    <xf numFmtId="0" fontId="26" fillId="9" borderId="9" xfId="14" applyFont="1" applyFill="1" applyBorder="1" applyAlignment="1">
      <alignment horizontal="center" vertical="center" wrapText="1"/>
    </xf>
    <xf numFmtId="0" fontId="28" fillId="0" borderId="0" xfId="14" applyFont="1" applyAlignment="1">
      <alignment horizontal="center" vertical="center" wrapText="1"/>
    </xf>
    <xf numFmtId="0" fontId="26" fillId="9" borderId="2" xfId="14" applyFont="1" applyFill="1" applyBorder="1" applyAlignment="1">
      <alignment horizontal="center" vertical="center" wrapText="1"/>
    </xf>
    <xf numFmtId="0" fontId="22" fillId="15" borderId="14" xfId="0" applyFont="1" applyFill="1" applyBorder="1" applyAlignment="1">
      <alignment horizontal="center" vertical="center" wrapText="1"/>
    </xf>
    <xf numFmtId="0" fontId="22" fillId="15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5" fillId="15" borderId="15" xfId="14" applyFont="1" applyFill="1" applyBorder="1" applyAlignment="1">
      <alignment horizontal="center" vertical="center" wrapText="1"/>
    </xf>
    <xf numFmtId="0" fontId="15" fillId="15" borderId="16" xfId="14" applyFont="1" applyFill="1" applyBorder="1" applyAlignment="1">
      <alignment horizontal="center" vertical="center" wrapText="1"/>
    </xf>
    <xf numFmtId="0" fontId="15" fillId="15" borderId="17" xfId="14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/>
    </xf>
  </cellXfs>
  <cellStyles count="16">
    <cellStyle name="Comma 26" xfId="13"/>
    <cellStyle name="Hipervínculo" xfId="15" builtinId="8"/>
    <cellStyle name="Millares" xfId="1" builtinId="3"/>
    <cellStyle name="Millares [0]_Mov_ Estructura datos patrimonio" xfId="2"/>
    <cellStyle name="Millares 2" xfId="9"/>
    <cellStyle name="Normal" xfId="0" builtinId="0"/>
    <cellStyle name="Normal 2" xfId="3"/>
    <cellStyle name="Normal 2 2" xfId="11"/>
    <cellStyle name="Normal 3" xfId="5"/>
    <cellStyle name="Normal 4" xfId="8"/>
    <cellStyle name="Normal 5" xfId="14"/>
    <cellStyle name="Percent 2" xfId="12"/>
    <cellStyle name="Porcentual" xfId="7" builtinId="5"/>
    <cellStyle name="Porcentual 2" xfId="4"/>
    <cellStyle name="Porcentual 3" xfId="6"/>
    <cellStyle name="Porcentual 4" xfId="10"/>
  </cellStyles>
  <dxfs count="0"/>
  <tableStyles count="0" defaultTableStyle="TableStyleMedium9" defaultPivotStyle="PivotStyleLight16"/>
  <colors>
    <mruColors>
      <color rgb="FFFFFFFF"/>
      <color rgb="FF953735"/>
      <color rgb="FFCC6600"/>
      <color rgb="FFFFFFCC"/>
      <color rgb="FF0000CC"/>
      <color rgb="FFCC9900"/>
      <color rgb="FFFFCC00"/>
      <color rgb="FFFF9900"/>
      <color rgb="FF996600"/>
      <color rgb="FFFF00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Comparaci&#243;n resultados'!A1"/><Relationship Id="rId2" Type="http://schemas.openxmlformats.org/officeDocument/2006/relationships/hyperlink" Target="#'Evaluaci&#243;n de escenarios'!A1"/><Relationship Id="rId1" Type="http://schemas.openxmlformats.org/officeDocument/2006/relationships/hyperlink" Target="#'Datos de entrada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6</xdr:row>
      <xdr:rowOff>180975</xdr:rowOff>
    </xdr:from>
    <xdr:to>
      <xdr:col>3</xdr:col>
      <xdr:colOff>541808</xdr:colOff>
      <xdr:row>12</xdr:row>
      <xdr:rowOff>152400</xdr:rowOff>
    </xdr:to>
    <xdr:sp macro="" textlink="">
      <xdr:nvSpPr>
        <xdr:cNvPr id="3" name="5 Forma libre">
          <a:hlinkClick xmlns:r="http://schemas.openxmlformats.org/officeDocument/2006/relationships" r:id="rId1"/>
        </xdr:cNvPr>
        <xdr:cNvSpPr/>
      </xdr:nvSpPr>
      <xdr:spPr>
        <a:xfrm>
          <a:off x="761999" y="1609725"/>
          <a:ext cx="2065809" cy="1114425"/>
        </a:xfrm>
        <a:custGeom>
          <a:avLst/>
          <a:gdLst>
            <a:gd name="connsiteX0" fmla="*/ 0 w 2342034"/>
            <a:gd name="connsiteY0" fmla="*/ 140522 h 1405220"/>
            <a:gd name="connsiteX1" fmla="*/ 41158 w 2342034"/>
            <a:gd name="connsiteY1" fmla="*/ 41158 h 1405220"/>
            <a:gd name="connsiteX2" fmla="*/ 140522 w 2342034"/>
            <a:gd name="connsiteY2" fmla="*/ 0 h 1405220"/>
            <a:gd name="connsiteX3" fmla="*/ 2201512 w 2342034"/>
            <a:gd name="connsiteY3" fmla="*/ 0 h 1405220"/>
            <a:gd name="connsiteX4" fmla="*/ 2300876 w 2342034"/>
            <a:gd name="connsiteY4" fmla="*/ 41158 h 1405220"/>
            <a:gd name="connsiteX5" fmla="*/ 2342034 w 2342034"/>
            <a:gd name="connsiteY5" fmla="*/ 140522 h 1405220"/>
            <a:gd name="connsiteX6" fmla="*/ 2342034 w 2342034"/>
            <a:gd name="connsiteY6" fmla="*/ 1264698 h 1405220"/>
            <a:gd name="connsiteX7" fmla="*/ 2300876 w 2342034"/>
            <a:gd name="connsiteY7" fmla="*/ 1364062 h 1405220"/>
            <a:gd name="connsiteX8" fmla="*/ 2201512 w 2342034"/>
            <a:gd name="connsiteY8" fmla="*/ 1405220 h 1405220"/>
            <a:gd name="connsiteX9" fmla="*/ 140522 w 2342034"/>
            <a:gd name="connsiteY9" fmla="*/ 1405220 h 1405220"/>
            <a:gd name="connsiteX10" fmla="*/ 41158 w 2342034"/>
            <a:gd name="connsiteY10" fmla="*/ 1364062 h 1405220"/>
            <a:gd name="connsiteX11" fmla="*/ 0 w 2342034"/>
            <a:gd name="connsiteY11" fmla="*/ 1264698 h 1405220"/>
            <a:gd name="connsiteX12" fmla="*/ 0 w 2342034"/>
            <a:gd name="connsiteY12" fmla="*/ 140522 h 140522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2342034" h="1405220">
              <a:moveTo>
                <a:pt x="0" y="140522"/>
              </a:moveTo>
              <a:cubicBezTo>
                <a:pt x="0" y="103253"/>
                <a:pt x="14805" y="67511"/>
                <a:pt x="41158" y="41158"/>
              </a:cubicBezTo>
              <a:cubicBezTo>
                <a:pt x="67511" y="14805"/>
                <a:pt x="103253" y="0"/>
                <a:pt x="140522" y="0"/>
              </a:cubicBezTo>
              <a:lnTo>
                <a:pt x="2201512" y="0"/>
              </a:lnTo>
              <a:cubicBezTo>
                <a:pt x="2238781" y="0"/>
                <a:pt x="2274523" y="14805"/>
                <a:pt x="2300876" y="41158"/>
              </a:cubicBezTo>
              <a:cubicBezTo>
                <a:pt x="2327229" y="67511"/>
                <a:pt x="2342034" y="103253"/>
                <a:pt x="2342034" y="140522"/>
              </a:cubicBezTo>
              <a:lnTo>
                <a:pt x="2342034" y="1264698"/>
              </a:lnTo>
              <a:cubicBezTo>
                <a:pt x="2342034" y="1301967"/>
                <a:pt x="2327229" y="1337709"/>
                <a:pt x="2300876" y="1364062"/>
              </a:cubicBezTo>
              <a:cubicBezTo>
                <a:pt x="2274523" y="1390415"/>
                <a:pt x="2238781" y="1405220"/>
                <a:pt x="2201512" y="1405220"/>
              </a:cubicBezTo>
              <a:lnTo>
                <a:pt x="140522" y="1405220"/>
              </a:lnTo>
              <a:cubicBezTo>
                <a:pt x="103253" y="1405220"/>
                <a:pt x="67511" y="1390415"/>
                <a:pt x="41158" y="1364062"/>
              </a:cubicBezTo>
              <a:cubicBezTo>
                <a:pt x="14805" y="1337709"/>
                <a:pt x="0" y="1301967"/>
                <a:pt x="0" y="1264698"/>
              </a:cubicBezTo>
              <a:lnTo>
                <a:pt x="0" y="140522"/>
              </a:lnTo>
              <a:close/>
            </a:path>
          </a:pathLst>
        </a:custGeom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2">
            <a:hueOff val="0"/>
            <a:satOff val="0"/>
            <a:lumOff val="0"/>
            <a:alphaOff val="0"/>
          </a:schemeClr>
        </a:fillRef>
        <a:effectRef idx="0">
          <a:schemeClr val="accent2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113547" tIns="113547" rIns="113547" bIns="113547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defTabSz="8445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900" b="1" kern="1200"/>
            <a:t>DATOS DE ENTRADA</a:t>
          </a:r>
        </a:p>
      </xdr:txBody>
    </xdr:sp>
    <xdr:clientData/>
  </xdr:twoCellAnchor>
  <xdr:twoCellAnchor>
    <xdr:from>
      <xdr:col>3</xdr:col>
      <xdr:colOff>756963</xdr:colOff>
      <xdr:row>8</xdr:row>
      <xdr:rowOff>116923</xdr:rowOff>
    </xdr:from>
    <xdr:to>
      <xdr:col>4</xdr:col>
      <xdr:colOff>491474</xdr:colOff>
      <xdr:row>11</xdr:row>
      <xdr:rowOff>126247</xdr:rowOff>
    </xdr:to>
    <xdr:sp macro="" textlink="">
      <xdr:nvSpPr>
        <xdr:cNvPr id="4" name="6 Forma libre"/>
        <xdr:cNvSpPr/>
      </xdr:nvSpPr>
      <xdr:spPr>
        <a:xfrm>
          <a:off x="3042963" y="1926673"/>
          <a:ext cx="496511" cy="580824"/>
        </a:xfrm>
        <a:custGeom>
          <a:avLst/>
          <a:gdLst>
            <a:gd name="connsiteX0" fmla="*/ 0 w 496511"/>
            <a:gd name="connsiteY0" fmla="*/ 116165 h 580824"/>
            <a:gd name="connsiteX1" fmla="*/ 248256 w 496511"/>
            <a:gd name="connsiteY1" fmla="*/ 116165 h 580824"/>
            <a:gd name="connsiteX2" fmla="*/ 248256 w 496511"/>
            <a:gd name="connsiteY2" fmla="*/ 0 h 580824"/>
            <a:gd name="connsiteX3" fmla="*/ 496511 w 496511"/>
            <a:gd name="connsiteY3" fmla="*/ 290412 h 580824"/>
            <a:gd name="connsiteX4" fmla="*/ 248256 w 496511"/>
            <a:gd name="connsiteY4" fmla="*/ 580824 h 580824"/>
            <a:gd name="connsiteX5" fmla="*/ 248256 w 496511"/>
            <a:gd name="connsiteY5" fmla="*/ 464659 h 580824"/>
            <a:gd name="connsiteX6" fmla="*/ 0 w 496511"/>
            <a:gd name="connsiteY6" fmla="*/ 464659 h 580824"/>
            <a:gd name="connsiteX7" fmla="*/ 0 w 496511"/>
            <a:gd name="connsiteY7" fmla="*/ 116165 h 58082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</a:cxnLst>
          <a:rect l="l" t="t" r="r" b="b"/>
          <a:pathLst>
            <a:path w="496511" h="580824">
              <a:moveTo>
                <a:pt x="0" y="116165"/>
              </a:moveTo>
              <a:lnTo>
                <a:pt x="248256" y="116165"/>
              </a:lnTo>
              <a:lnTo>
                <a:pt x="248256" y="0"/>
              </a:lnTo>
              <a:lnTo>
                <a:pt x="496511" y="290412"/>
              </a:lnTo>
              <a:lnTo>
                <a:pt x="248256" y="580824"/>
              </a:lnTo>
              <a:lnTo>
                <a:pt x="248256" y="464659"/>
              </a:lnTo>
              <a:lnTo>
                <a:pt x="0" y="464659"/>
              </a:lnTo>
              <a:lnTo>
                <a:pt x="0" y="116165"/>
              </a:lnTo>
              <a:close/>
            </a:path>
          </a:pathLst>
        </a:custGeom>
      </xdr:spPr>
      <xdr:style>
        <a:lnRef idx="0">
          <a:schemeClr val="lt1">
            <a:hueOff val="0"/>
            <a:satOff val="0"/>
            <a:lumOff val="0"/>
            <a:alphaOff val="0"/>
          </a:schemeClr>
        </a:lnRef>
        <a:fillRef idx="1">
          <a:schemeClr val="accent2">
            <a:hueOff val="0"/>
            <a:satOff val="0"/>
            <a:lumOff val="0"/>
            <a:alphaOff val="0"/>
          </a:schemeClr>
        </a:fillRef>
        <a:effectRef idx="0">
          <a:schemeClr val="accent2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0" tIns="116165" rIns="148953" bIns="116165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kern="1200"/>
        </a:p>
      </xdr:txBody>
    </xdr:sp>
    <xdr:clientData/>
  </xdr:twoCellAnchor>
  <xdr:twoCellAnchor>
    <xdr:from>
      <xdr:col>4</xdr:col>
      <xdr:colOff>592797</xdr:colOff>
      <xdr:row>7</xdr:row>
      <xdr:rowOff>0</xdr:rowOff>
    </xdr:from>
    <xdr:to>
      <xdr:col>7</xdr:col>
      <xdr:colOff>372606</xdr:colOff>
      <xdr:row>12</xdr:row>
      <xdr:rowOff>161925</xdr:rowOff>
    </xdr:to>
    <xdr:sp macro="" textlink="">
      <xdr:nvSpPr>
        <xdr:cNvPr id="5" name="7 Forma libre">
          <a:hlinkClick xmlns:r="http://schemas.openxmlformats.org/officeDocument/2006/relationships" r:id="rId2"/>
        </xdr:cNvPr>
        <xdr:cNvSpPr/>
      </xdr:nvSpPr>
      <xdr:spPr>
        <a:xfrm>
          <a:off x="3640797" y="1619250"/>
          <a:ext cx="2065809" cy="1114425"/>
        </a:xfrm>
        <a:custGeom>
          <a:avLst/>
          <a:gdLst>
            <a:gd name="connsiteX0" fmla="*/ 0 w 2342034"/>
            <a:gd name="connsiteY0" fmla="*/ 140522 h 1405220"/>
            <a:gd name="connsiteX1" fmla="*/ 41158 w 2342034"/>
            <a:gd name="connsiteY1" fmla="*/ 41158 h 1405220"/>
            <a:gd name="connsiteX2" fmla="*/ 140522 w 2342034"/>
            <a:gd name="connsiteY2" fmla="*/ 0 h 1405220"/>
            <a:gd name="connsiteX3" fmla="*/ 2201512 w 2342034"/>
            <a:gd name="connsiteY3" fmla="*/ 0 h 1405220"/>
            <a:gd name="connsiteX4" fmla="*/ 2300876 w 2342034"/>
            <a:gd name="connsiteY4" fmla="*/ 41158 h 1405220"/>
            <a:gd name="connsiteX5" fmla="*/ 2342034 w 2342034"/>
            <a:gd name="connsiteY5" fmla="*/ 140522 h 1405220"/>
            <a:gd name="connsiteX6" fmla="*/ 2342034 w 2342034"/>
            <a:gd name="connsiteY6" fmla="*/ 1264698 h 1405220"/>
            <a:gd name="connsiteX7" fmla="*/ 2300876 w 2342034"/>
            <a:gd name="connsiteY7" fmla="*/ 1364062 h 1405220"/>
            <a:gd name="connsiteX8" fmla="*/ 2201512 w 2342034"/>
            <a:gd name="connsiteY8" fmla="*/ 1405220 h 1405220"/>
            <a:gd name="connsiteX9" fmla="*/ 140522 w 2342034"/>
            <a:gd name="connsiteY9" fmla="*/ 1405220 h 1405220"/>
            <a:gd name="connsiteX10" fmla="*/ 41158 w 2342034"/>
            <a:gd name="connsiteY10" fmla="*/ 1364062 h 1405220"/>
            <a:gd name="connsiteX11" fmla="*/ 0 w 2342034"/>
            <a:gd name="connsiteY11" fmla="*/ 1264698 h 1405220"/>
            <a:gd name="connsiteX12" fmla="*/ 0 w 2342034"/>
            <a:gd name="connsiteY12" fmla="*/ 140522 h 140522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2342034" h="1405220">
              <a:moveTo>
                <a:pt x="0" y="140522"/>
              </a:moveTo>
              <a:cubicBezTo>
                <a:pt x="0" y="103253"/>
                <a:pt x="14805" y="67511"/>
                <a:pt x="41158" y="41158"/>
              </a:cubicBezTo>
              <a:cubicBezTo>
                <a:pt x="67511" y="14805"/>
                <a:pt x="103253" y="0"/>
                <a:pt x="140522" y="0"/>
              </a:cubicBezTo>
              <a:lnTo>
                <a:pt x="2201512" y="0"/>
              </a:lnTo>
              <a:cubicBezTo>
                <a:pt x="2238781" y="0"/>
                <a:pt x="2274523" y="14805"/>
                <a:pt x="2300876" y="41158"/>
              </a:cubicBezTo>
              <a:cubicBezTo>
                <a:pt x="2327229" y="67511"/>
                <a:pt x="2342034" y="103253"/>
                <a:pt x="2342034" y="140522"/>
              </a:cubicBezTo>
              <a:lnTo>
                <a:pt x="2342034" y="1264698"/>
              </a:lnTo>
              <a:cubicBezTo>
                <a:pt x="2342034" y="1301967"/>
                <a:pt x="2327229" y="1337709"/>
                <a:pt x="2300876" y="1364062"/>
              </a:cubicBezTo>
              <a:cubicBezTo>
                <a:pt x="2274523" y="1390415"/>
                <a:pt x="2238781" y="1405220"/>
                <a:pt x="2201512" y="1405220"/>
              </a:cubicBezTo>
              <a:lnTo>
                <a:pt x="140522" y="1405220"/>
              </a:lnTo>
              <a:cubicBezTo>
                <a:pt x="103253" y="1405220"/>
                <a:pt x="67511" y="1390415"/>
                <a:pt x="41158" y="1364062"/>
              </a:cubicBezTo>
              <a:cubicBezTo>
                <a:pt x="14805" y="1337709"/>
                <a:pt x="0" y="1301967"/>
                <a:pt x="0" y="1264698"/>
              </a:cubicBezTo>
              <a:lnTo>
                <a:pt x="0" y="140522"/>
              </a:lnTo>
              <a:close/>
            </a:path>
          </a:pathLst>
        </a:custGeom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3">
            <a:hueOff val="0"/>
            <a:satOff val="0"/>
            <a:lumOff val="0"/>
            <a:alphaOff val="0"/>
          </a:schemeClr>
        </a:fillRef>
        <a:effectRef idx="0">
          <a:schemeClr val="accent3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113547" tIns="113547" rIns="113547" bIns="113547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844550" rtl="0" eaLnBrk="1" fontAlgn="auto" latinLnBrk="0" hangingPunct="1">
            <a:lnSpc>
              <a:spcPct val="90000"/>
            </a:lnSpc>
            <a:spcBef>
              <a:spcPct val="0"/>
            </a:spcBef>
            <a:spcAft>
              <a:spcPct val="35000"/>
            </a:spcAft>
            <a:buClrTx/>
            <a:buSzTx/>
            <a:buFontTx/>
            <a:buNone/>
            <a:tabLst/>
            <a:defRPr/>
          </a:pPr>
          <a:r>
            <a:rPr lang="es-CO" sz="1600" b="1" kern="1200"/>
            <a:t>EVALUACIÓN DE ESCENARIOS E </a:t>
          </a:r>
          <a:r>
            <a:rPr lang="es-CO" sz="1600" b="1" kern="1200">
              <a:solidFill>
                <a:schemeClr val="lt1"/>
              </a:solidFill>
              <a:latin typeface="+mn-lt"/>
              <a:ea typeface="+mn-ea"/>
              <a:cs typeface="+mn-cs"/>
            </a:rPr>
            <a:t>IMPACTO FINANCIERO</a:t>
          </a:r>
          <a:endParaRPr lang="es-CO" sz="1600" b="1" kern="1200"/>
        </a:p>
      </xdr:txBody>
    </xdr:sp>
    <xdr:clientData/>
  </xdr:twoCellAnchor>
  <xdr:twoCellAnchor>
    <xdr:from>
      <xdr:col>7</xdr:col>
      <xdr:colOff>587761</xdr:colOff>
      <xdr:row>8</xdr:row>
      <xdr:rowOff>116923</xdr:rowOff>
    </xdr:from>
    <xdr:to>
      <xdr:col>8</xdr:col>
      <xdr:colOff>322272</xdr:colOff>
      <xdr:row>11</xdr:row>
      <xdr:rowOff>126247</xdr:rowOff>
    </xdr:to>
    <xdr:sp macro="" textlink="">
      <xdr:nvSpPr>
        <xdr:cNvPr id="6" name="8 Forma libre"/>
        <xdr:cNvSpPr/>
      </xdr:nvSpPr>
      <xdr:spPr>
        <a:xfrm>
          <a:off x="5921761" y="1926673"/>
          <a:ext cx="496511" cy="580824"/>
        </a:xfrm>
        <a:custGeom>
          <a:avLst/>
          <a:gdLst>
            <a:gd name="connsiteX0" fmla="*/ 0 w 496511"/>
            <a:gd name="connsiteY0" fmla="*/ 116165 h 580824"/>
            <a:gd name="connsiteX1" fmla="*/ 248256 w 496511"/>
            <a:gd name="connsiteY1" fmla="*/ 116165 h 580824"/>
            <a:gd name="connsiteX2" fmla="*/ 248256 w 496511"/>
            <a:gd name="connsiteY2" fmla="*/ 0 h 580824"/>
            <a:gd name="connsiteX3" fmla="*/ 496511 w 496511"/>
            <a:gd name="connsiteY3" fmla="*/ 290412 h 580824"/>
            <a:gd name="connsiteX4" fmla="*/ 248256 w 496511"/>
            <a:gd name="connsiteY4" fmla="*/ 580824 h 580824"/>
            <a:gd name="connsiteX5" fmla="*/ 248256 w 496511"/>
            <a:gd name="connsiteY5" fmla="*/ 464659 h 580824"/>
            <a:gd name="connsiteX6" fmla="*/ 0 w 496511"/>
            <a:gd name="connsiteY6" fmla="*/ 464659 h 580824"/>
            <a:gd name="connsiteX7" fmla="*/ 0 w 496511"/>
            <a:gd name="connsiteY7" fmla="*/ 116165 h 58082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</a:cxnLst>
          <a:rect l="l" t="t" r="r" b="b"/>
          <a:pathLst>
            <a:path w="496511" h="580824">
              <a:moveTo>
                <a:pt x="0" y="116165"/>
              </a:moveTo>
              <a:lnTo>
                <a:pt x="248256" y="116165"/>
              </a:lnTo>
              <a:lnTo>
                <a:pt x="248256" y="0"/>
              </a:lnTo>
              <a:lnTo>
                <a:pt x="496511" y="290412"/>
              </a:lnTo>
              <a:lnTo>
                <a:pt x="248256" y="580824"/>
              </a:lnTo>
              <a:lnTo>
                <a:pt x="248256" y="464659"/>
              </a:lnTo>
              <a:lnTo>
                <a:pt x="0" y="464659"/>
              </a:lnTo>
              <a:lnTo>
                <a:pt x="0" y="116165"/>
              </a:lnTo>
              <a:close/>
            </a:path>
          </a:pathLst>
        </a:custGeom>
      </xdr:spPr>
      <xdr:style>
        <a:lnRef idx="0">
          <a:schemeClr val="lt1">
            <a:hueOff val="0"/>
            <a:satOff val="0"/>
            <a:lumOff val="0"/>
            <a:alphaOff val="0"/>
          </a:schemeClr>
        </a:lnRef>
        <a:fillRef idx="1">
          <a:schemeClr val="accent3">
            <a:hueOff val="0"/>
            <a:satOff val="0"/>
            <a:lumOff val="0"/>
            <a:alphaOff val="0"/>
          </a:schemeClr>
        </a:fillRef>
        <a:effectRef idx="0">
          <a:schemeClr val="accent3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0" tIns="116165" rIns="148953" bIns="116165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kern="1200"/>
        </a:p>
      </xdr:txBody>
    </xdr:sp>
    <xdr:clientData/>
  </xdr:twoCellAnchor>
  <xdr:twoCellAnchor>
    <xdr:from>
      <xdr:col>8</xdr:col>
      <xdr:colOff>509320</xdr:colOff>
      <xdr:row>6</xdr:row>
      <xdr:rowOff>180975</xdr:rowOff>
    </xdr:from>
    <xdr:to>
      <xdr:col>11</xdr:col>
      <xdr:colOff>289129</xdr:colOff>
      <xdr:row>12</xdr:row>
      <xdr:rowOff>152400</xdr:rowOff>
    </xdr:to>
    <xdr:sp macro="" textlink="">
      <xdr:nvSpPr>
        <xdr:cNvPr id="7" name="9 Forma libre">
          <a:hlinkClick xmlns:r="http://schemas.openxmlformats.org/officeDocument/2006/relationships" r:id="rId3"/>
        </xdr:cNvPr>
        <xdr:cNvSpPr/>
      </xdr:nvSpPr>
      <xdr:spPr>
        <a:xfrm>
          <a:off x="6605320" y="1609725"/>
          <a:ext cx="2065809" cy="1114425"/>
        </a:xfrm>
        <a:custGeom>
          <a:avLst/>
          <a:gdLst>
            <a:gd name="connsiteX0" fmla="*/ 0 w 2342034"/>
            <a:gd name="connsiteY0" fmla="*/ 140522 h 1405220"/>
            <a:gd name="connsiteX1" fmla="*/ 41158 w 2342034"/>
            <a:gd name="connsiteY1" fmla="*/ 41158 h 1405220"/>
            <a:gd name="connsiteX2" fmla="*/ 140522 w 2342034"/>
            <a:gd name="connsiteY2" fmla="*/ 0 h 1405220"/>
            <a:gd name="connsiteX3" fmla="*/ 2201512 w 2342034"/>
            <a:gd name="connsiteY3" fmla="*/ 0 h 1405220"/>
            <a:gd name="connsiteX4" fmla="*/ 2300876 w 2342034"/>
            <a:gd name="connsiteY4" fmla="*/ 41158 h 1405220"/>
            <a:gd name="connsiteX5" fmla="*/ 2342034 w 2342034"/>
            <a:gd name="connsiteY5" fmla="*/ 140522 h 1405220"/>
            <a:gd name="connsiteX6" fmla="*/ 2342034 w 2342034"/>
            <a:gd name="connsiteY6" fmla="*/ 1264698 h 1405220"/>
            <a:gd name="connsiteX7" fmla="*/ 2300876 w 2342034"/>
            <a:gd name="connsiteY7" fmla="*/ 1364062 h 1405220"/>
            <a:gd name="connsiteX8" fmla="*/ 2201512 w 2342034"/>
            <a:gd name="connsiteY8" fmla="*/ 1405220 h 1405220"/>
            <a:gd name="connsiteX9" fmla="*/ 140522 w 2342034"/>
            <a:gd name="connsiteY9" fmla="*/ 1405220 h 1405220"/>
            <a:gd name="connsiteX10" fmla="*/ 41158 w 2342034"/>
            <a:gd name="connsiteY10" fmla="*/ 1364062 h 1405220"/>
            <a:gd name="connsiteX11" fmla="*/ 0 w 2342034"/>
            <a:gd name="connsiteY11" fmla="*/ 1264698 h 1405220"/>
            <a:gd name="connsiteX12" fmla="*/ 0 w 2342034"/>
            <a:gd name="connsiteY12" fmla="*/ 140522 h 140522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2342034" h="1405220">
              <a:moveTo>
                <a:pt x="0" y="140522"/>
              </a:moveTo>
              <a:cubicBezTo>
                <a:pt x="0" y="103253"/>
                <a:pt x="14805" y="67511"/>
                <a:pt x="41158" y="41158"/>
              </a:cubicBezTo>
              <a:cubicBezTo>
                <a:pt x="67511" y="14805"/>
                <a:pt x="103253" y="0"/>
                <a:pt x="140522" y="0"/>
              </a:cubicBezTo>
              <a:lnTo>
                <a:pt x="2201512" y="0"/>
              </a:lnTo>
              <a:cubicBezTo>
                <a:pt x="2238781" y="0"/>
                <a:pt x="2274523" y="14805"/>
                <a:pt x="2300876" y="41158"/>
              </a:cubicBezTo>
              <a:cubicBezTo>
                <a:pt x="2327229" y="67511"/>
                <a:pt x="2342034" y="103253"/>
                <a:pt x="2342034" y="140522"/>
              </a:cubicBezTo>
              <a:lnTo>
                <a:pt x="2342034" y="1264698"/>
              </a:lnTo>
              <a:cubicBezTo>
                <a:pt x="2342034" y="1301967"/>
                <a:pt x="2327229" y="1337709"/>
                <a:pt x="2300876" y="1364062"/>
              </a:cubicBezTo>
              <a:cubicBezTo>
                <a:pt x="2274523" y="1390415"/>
                <a:pt x="2238781" y="1405220"/>
                <a:pt x="2201512" y="1405220"/>
              </a:cubicBezTo>
              <a:lnTo>
                <a:pt x="140522" y="1405220"/>
              </a:lnTo>
              <a:cubicBezTo>
                <a:pt x="103253" y="1405220"/>
                <a:pt x="67511" y="1390415"/>
                <a:pt x="41158" y="1364062"/>
              </a:cubicBezTo>
              <a:cubicBezTo>
                <a:pt x="14805" y="1337709"/>
                <a:pt x="0" y="1301967"/>
                <a:pt x="0" y="1264698"/>
              </a:cubicBezTo>
              <a:lnTo>
                <a:pt x="0" y="140522"/>
              </a:lnTo>
              <a:close/>
            </a:path>
          </a:pathLst>
        </a:custGeom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hemeClr val="accent4">
            <a:hueOff val="0"/>
            <a:satOff val="0"/>
            <a:lumOff val="0"/>
            <a:alphaOff val="0"/>
          </a:schemeClr>
        </a:fillRef>
        <a:effectRef idx="0">
          <a:schemeClr val="accent4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 spcFirstLastPara="0" vert="horz" wrap="square" lIns="113547" tIns="113547" rIns="113547" bIns="113547" numCol="1" spcCol="1270" anchor="ctr" anchorCtr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defTabSz="8445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900" b="1" kern="1200"/>
            <a:t>COMPARACIÓN</a:t>
          </a:r>
          <a:r>
            <a:rPr lang="es-CO" sz="1900" b="1" kern="1200" baseline="0"/>
            <a:t> DE RESULTADOS FINANCIEROS</a:t>
          </a:r>
          <a:endParaRPr lang="es-CO" sz="1900" b="1" kern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Jirv/2003/C%20IAZ%20S.A/Bdatos/IF-Asoc-03-Z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Jirv/2005/C%20CGN%20S.A/Bdatos/IF-Asoc-05-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S%202008\IF-Asoc-08-G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S"/>
      <sheetName val="B-BG"/>
      <sheetName val="B-GP"/>
      <sheetName val="BG-02"/>
      <sheetName val="BG-03"/>
      <sheetName val="A-02"/>
      <sheetName val="A-03"/>
      <sheetName val="U-02"/>
      <sheetName val="U-03"/>
      <sheetName val="BU-03"/>
      <sheetName val="RESUMEN"/>
      <sheetName val="BG"/>
      <sheetName val="Res-Bce"/>
      <sheetName val="G&amp;P"/>
      <sheetName val="Res-G&amp;P"/>
      <sheetName val="UBA"/>
      <sheetName val="G&amp;P-A"/>
      <sheetName val="OE-OI"/>
      <sheetName val="G&amp;P-P"/>
      <sheetName val="UBA-R"/>
      <sheetName val="P.N."/>
      <sheetName val="SS-BCE"/>
      <sheetName val="G-G&amp;P"/>
      <sheetName val="G-%MB"/>
      <sheetName val="G-%MG"/>
      <sheetName val="G-%G"/>
      <sheetName val="G-%CP"/>
      <sheetName val="G-$CK"/>
      <sheetName val="G-DIAS"/>
      <sheetName val="R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90">
          <cell r="B390" t="str">
            <v>COSTO MCIA VENDIDA</v>
          </cell>
        </row>
        <row r="445">
          <cell r="B445" t="str">
            <v>UTILIDAD BRUTA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ES"/>
      <sheetName val="B-BG"/>
      <sheetName val="B-GP"/>
      <sheetName val="BG-04"/>
      <sheetName val="BG-05"/>
      <sheetName val="A-04"/>
      <sheetName val="A-05"/>
      <sheetName val="U-04"/>
      <sheetName val="U-05"/>
      <sheetName val="BU-05"/>
      <sheetName val="UBA-R"/>
      <sheetName val="RESUMEN"/>
      <sheetName val="BG"/>
      <sheetName val="BG $"/>
      <sheetName val="Res-Bce"/>
      <sheetName val="G&amp;P"/>
      <sheetName val="Res-G&amp;P"/>
      <sheetName val="G&amp;P-N"/>
      <sheetName val="UBA"/>
      <sheetName val="G&amp;P-A"/>
      <sheetName val="OE-OI"/>
      <sheetName val="G&amp;P-P"/>
      <sheetName val="SS-BCE"/>
      <sheetName val="P.N."/>
      <sheetName val="G-G&amp;P"/>
      <sheetName val="G-%MB"/>
      <sheetName val="G-%MG"/>
      <sheetName val="G-%G"/>
      <sheetName val="G-%CP"/>
      <sheetName val="G-$CK"/>
      <sheetName val="G-DIAS"/>
      <sheetName val="RD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46">
          <cell r="B346" t="str">
            <v>GANANCIAS &amp; PERDIDAS MENSUAL</v>
          </cell>
        </row>
      </sheetData>
      <sheetData sheetId="5" refreshError="1"/>
      <sheetData sheetId="6">
        <row r="145">
          <cell r="B145" t="str">
            <v>TOTAL DESCUENTOS</v>
          </cell>
        </row>
        <row r="173">
          <cell r="B173" t="str">
            <v>VENTAS NETAS</v>
          </cell>
        </row>
        <row r="201">
          <cell r="B201" t="str">
            <v>COSTO MERCANCIA VENDIDA</v>
          </cell>
        </row>
        <row r="229">
          <cell r="B229" t="str">
            <v>UTILIDAD BRUTA</v>
          </cell>
        </row>
        <row r="257">
          <cell r="B257" t="str">
            <v>GASTOS DE VENTAS</v>
          </cell>
        </row>
        <row r="311">
          <cell r="B311" t="str">
            <v>TONELADAS VENDIDAS</v>
          </cell>
        </row>
      </sheetData>
      <sheetData sheetId="7" refreshError="1"/>
      <sheetData sheetId="8">
        <row r="60">
          <cell r="B60" t="str">
            <v>DEVOLUCIONES</v>
          </cell>
        </row>
        <row r="280">
          <cell r="B280" t="str">
            <v>TOTAL DESCUENTOS</v>
          </cell>
        </row>
        <row r="335">
          <cell r="B335" t="str">
            <v>VENTAS NETAS</v>
          </cell>
        </row>
        <row r="500">
          <cell r="B500" t="str">
            <v>TONELADAS VENDIDAS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ES"/>
      <sheetName val="B-BG"/>
      <sheetName val="B-GP"/>
      <sheetName val="BG-07"/>
      <sheetName val="BG-08"/>
      <sheetName val="MOV PATR"/>
      <sheetName val="A-07"/>
      <sheetName val="U-07"/>
      <sheetName val="A-08"/>
      <sheetName val="U-08"/>
      <sheetName val="BU-08"/>
      <sheetName val="UBA-R"/>
      <sheetName val="RESUMEN"/>
      <sheetName val="BG"/>
      <sheetName val="BG $"/>
      <sheetName val="Res-Bce"/>
      <sheetName val="G&amp;P"/>
      <sheetName val="Res-G&amp;P"/>
      <sheetName val="G&amp;P-N"/>
      <sheetName val="UBA"/>
      <sheetName val="G&amp;P-A"/>
      <sheetName val="OE-OI"/>
      <sheetName val="G&amp;P-P"/>
      <sheetName val="SS-BCE"/>
      <sheetName val="P.N."/>
      <sheetName val="RD"/>
      <sheetName val="MVTO PATR"/>
      <sheetName val="IF 2008"/>
      <sheetName val="BG-09"/>
      <sheetName val="BG "/>
      <sheetName val="CONC ING-GASTOS"/>
      <sheetName val="RENTABILIDAD"/>
      <sheetName val="BASE P&amp;G"/>
      <sheetName val="BASE BG"/>
    </sheetNames>
    <sheetDataSet>
      <sheetData sheetId="0" refreshError="1">
        <row r="10">
          <cell r="E10">
            <v>12</v>
          </cell>
        </row>
      </sheetData>
      <sheetData sheetId="1" refreshError="1">
        <row r="840">
          <cell r="C840" t="str">
            <v>11</v>
          </cell>
          <cell r="G840" t="str">
            <v>110505</v>
          </cell>
          <cell r="I840" t="str">
            <v/>
          </cell>
          <cell r="M840">
            <v>229824159.63</v>
          </cell>
          <cell r="N840">
            <v>126677175.84999999</v>
          </cell>
          <cell r="O840">
            <v>303446958.81999999</v>
          </cell>
          <cell r="P840">
            <v>249664973.81999999</v>
          </cell>
          <cell r="Q840">
            <v>238533862.18000001</v>
          </cell>
          <cell r="R840">
            <v>562125594.24000001</v>
          </cell>
          <cell r="S840">
            <v>412120680</v>
          </cell>
          <cell r="T840">
            <v>149382670.53</v>
          </cell>
          <cell r="U840">
            <v>368223408.94999999</v>
          </cell>
          <cell r="V840">
            <v>258226157.12</v>
          </cell>
          <cell r="W840">
            <v>219667537.90000001</v>
          </cell>
          <cell r="X840">
            <v>364231391.85000002</v>
          </cell>
          <cell r="Y840">
            <v>4136049.9</v>
          </cell>
          <cell r="AA840" t="str">
            <v/>
          </cell>
        </row>
        <row r="841">
          <cell r="C841" t="str">
            <v>11</v>
          </cell>
          <cell r="G841" t="str">
            <v>110505</v>
          </cell>
          <cell r="I841" t="str">
            <v/>
          </cell>
          <cell r="M841">
            <v>130979546</v>
          </cell>
          <cell r="N841">
            <v>159174544</v>
          </cell>
          <cell r="O841">
            <v>36123003.469999999</v>
          </cell>
          <cell r="P841">
            <v>70753469</v>
          </cell>
          <cell r="Q841">
            <v>109897610</v>
          </cell>
          <cell r="R841">
            <v>61501100</v>
          </cell>
          <cell r="S841">
            <v>102478871.48</v>
          </cell>
          <cell r="T841">
            <v>49716682.479999997</v>
          </cell>
          <cell r="U841">
            <v>171919573</v>
          </cell>
          <cell r="V841">
            <v>88547919.400000006</v>
          </cell>
          <cell r="W841">
            <v>182186723</v>
          </cell>
          <cell r="X841">
            <v>247649397.24000001</v>
          </cell>
          <cell r="Y841">
            <v>148979823</v>
          </cell>
          <cell r="AA841" t="str">
            <v/>
          </cell>
        </row>
        <row r="842">
          <cell r="C842" t="str">
            <v>11</v>
          </cell>
          <cell r="G842" t="str">
            <v>110505</v>
          </cell>
          <cell r="I842" t="str">
            <v/>
          </cell>
          <cell r="M842">
            <v>0</v>
          </cell>
          <cell r="N842">
            <v>0</v>
          </cell>
          <cell r="O842">
            <v>0</v>
          </cell>
          <cell r="P842">
            <v>-87615.55</v>
          </cell>
          <cell r="Q842">
            <v>-5778400</v>
          </cell>
          <cell r="R842">
            <v>-0.38</v>
          </cell>
          <cell r="S842">
            <v>163645.04999999999</v>
          </cell>
          <cell r="T842">
            <v>0</v>
          </cell>
          <cell r="U842">
            <v>-2147334</v>
          </cell>
          <cell r="V842">
            <v>0</v>
          </cell>
          <cell r="W842">
            <v>0</v>
          </cell>
          <cell r="X842">
            <v>-3509000</v>
          </cell>
          <cell r="Y842">
            <v>0</v>
          </cell>
          <cell r="AA842" t="str">
            <v/>
          </cell>
        </row>
        <row r="843">
          <cell r="C843" t="str">
            <v>11</v>
          </cell>
          <cell r="G843" t="str">
            <v>110505</v>
          </cell>
          <cell r="I843" t="str">
            <v/>
          </cell>
          <cell r="M843">
            <v>257286917</v>
          </cell>
          <cell r="N843">
            <v>36331255</v>
          </cell>
          <cell r="O843">
            <v>74022605</v>
          </cell>
          <cell r="P843">
            <v>96259820</v>
          </cell>
          <cell r="Q843">
            <v>41737962</v>
          </cell>
          <cell r="R843">
            <v>56154793</v>
          </cell>
          <cell r="S843">
            <v>25490384</v>
          </cell>
          <cell r="T843">
            <v>24693998</v>
          </cell>
          <cell r="U843">
            <v>96360073</v>
          </cell>
          <cell r="V843">
            <v>68297223</v>
          </cell>
          <cell r="W843">
            <v>169624771</v>
          </cell>
          <cell r="X843">
            <v>96551289.599999994</v>
          </cell>
          <cell r="Y843">
            <v>0</v>
          </cell>
          <cell r="AA843" t="str">
            <v/>
          </cell>
        </row>
        <row r="844">
          <cell r="C844" t="str">
            <v>11</v>
          </cell>
          <cell r="G844" t="str">
            <v>110505</v>
          </cell>
          <cell r="I844" t="str">
            <v/>
          </cell>
          <cell r="M844">
            <v>548545092</v>
          </cell>
          <cell r="N844">
            <v>260721024</v>
          </cell>
          <cell r="O844">
            <v>329482171</v>
          </cell>
          <cell r="P844">
            <v>276651097</v>
          </cell>
          <cell r="Q844">
            <v>117870479</v>
          </cell>
          <cell r="R844">
            <v>276412570</v>
          </cell>
          <cell r="S844">
            <v>300283769</v>
          </cell>
          <cell r="T844">
            <v>102635540</v>
          </cell>
          <cell r="U844">
            <v>117512911</v>
          </cell>
          <cell r="V844">
            <v>111327329</v>
          </cell>
          <cell r="W844">
            <v>87839540</v>
          </cell>
          <cell r="X844">
            <v>258327122</v>
          </cell>
          <cell r="Y844">
            <v>12127078</v>
          </cell>
          <cell r="AA844" t="str">
            <v/>
          </cell>
        </row>
        <row r="845">
          <cell r="C845" t="str">
            <v>11</v>
          </cell>
          <cell r="G845" t="str">
            <v>110505</v>
          </cell>
          <cell r="I845" t="str">
            <v/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260977</v>
          </cell>
          <cell r="U845">
            <v>0</v>
          </cell>
          <cell r="V845">
            <v>8589437</v>
          </cell>
          <cell r="W845">
            <v>0</v>
          </cell>
          <cell r="X845">
            <v>0</v>
          </cell>
          <cell r="Y845">
            <v>0</v>
          </cell>
          <cell r="AA845" t="str">
            <v/>
          </cell>
        </row>
        <row r="846">
          <cell r="C846" t="str">
            <v>11</v>
          </cell>
          <cell r="G846" t="str">
            <v>110505</v>
          </cell>
          <cell r="I846" t="str">
            <v/>
          </cell>
          <cell r="M846">
            <v>122270959</v>
          </cell>
          <cell r="N846">
            <v>195082469</v>
          </cell>
          <cell r="O846">
            <v>100689230</v>
          </cell>
          <cell r="P846">
            <v>92143281</v>
          </cell>
          <cell r="Q846">
            <v>137788991</v>
          </cell>
          <cell r="R846">
            <v>89447813</v>
          </cell>
          <cell r="S846">
            <v>109695967</v>
          </cell>
          <cell r="T846">
            <v>90417765</v>
          </cell>
          <cell r="U846">
            <v>118206860</v>
          </cell>
          <cell r="V846">
            <v>78596821</v>
          </cell>
          <cell r="W846">
            <v>111645461</v>
          </cell>
          <cell r="X846">
            <v>104958524</v>
          </cell>
          <cell r="Y846">
            <v>89543567</v>
          </cell>
          <cell r="AA846" t="str">
            <v/>
          </cell>
        </row>
        <row r="847">
          <cell r="C847" t="str">
            <v>11</v>
          </cell>
          <cell r="G847" t="str">
            <v>110505</v>
          </cell>
          <cell r="I847" t="str">
            <v/>
          </cell>
          <cell r="M847">
            <v>62418</v>
          </cell>
          <cell r="N847">
            <v>-6465364</v>
          </cell>
          <cell r="O847">
            <v>40055323</v>
          </cell>
          <cell r="P847">
            <v>-3841197</v>
          </cell>
          <cell r="Q847">
            <v>522153547</v>
          </cell>
          <cell r="R847">
            <v>1080616392.45</v>
          </cell>
          <cell r="S847">
            <v>481705854.44999999</v>
          </cell>
          <cell r="T847">
            <v>280808290</v>
          </cell>
          <cell r="U847">
            <v>541441545</v>
          </cell>
          <cell r="V847">
            <v>338612297</v>
          </cell>
          <cell r="W847">
            <v>749589043</v>
          </cell>
          <cell r="X847">
            <v>844399782</v>
          </cell>
          <cell r="Y847">
            <v>0</v>
          </cell>
          <cell r="AA847" t="str">
            <v/>
          </cell>
        </row>
        <row r="848">
          <cell r="C848" t="str">
            <v>11</v>
          </cell>
          <cell r="G848" t="str">
            <v>110505</v>
          </cell>
          <cell r="I848" t="str">
            <v/>
          </cell>
          <cell r="M848">
            <v>0</v>
          </cell>
          <cell r="N848">
            <v>53268411</v>
          </cell>
          <cell r="O848">
            <v>53614733</v>
          </cell>
          <cell r="P848">
            <v>42385349</v>
          </cell>
          <cell r="Q848">
            <v>25150021</v>
          </cell>
          <cell r="R848">
            <v>46476237</v>
          </cell>
          <cell r="S848">
            <v>54887127</v>
          </cell>
          <cell r="T848">
            <v>8020891</v>
          </cell>
          <cell r="U848">
            <v>31463391</v>
          </cell>
          <cell r="V848">
            <v>17283578</v>
          </cell>
          <cell r="W848">
            <v>33988755</v>
          </cell>
          <cell r="X848">
            <v>108927613</v>
          </cell>
          <cell r="Y848">
            <v>0</v>
          </cell>
          <cell r="AA848" t="str">
            <v/>
          </cell>
        </row>
        <row r="849">
          <cell r="C849" t="str">
            <v>11</v>
          </cell>
          <cell r="G849" t="str">
            <v>110505</v>
          </cell>
          <cell r="I849" t="str">
            <v/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886705</v>
          </cell>
          <cell r="S849">
            <v>886705</v>
          </cell>
          <cell r="T849">
            <v>887215</v>
          </cell>
          <cell r="U849">
            <v>1774290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AA849" t="str">
            <v/>
          </cell>
        </row>
        <row r="850">
          <cell r="C850" t="str">
            <v>11</v>
          </cell>
          <cell r="G850" t="str">
            <v>110505</v>
          </cell>
          <cell r="I850" t="str">
            <v/>
          </cell>
          <cell r="M850">
            <v>4168047053.8000002</v>
          </cell>
          <cell r="N850">
            <v>27236173.800000001</v>
          </cell>
          <cell r="O850">
            <v>319139474.31</v>
          </cell>
          <cell r="P850">
            <v>34352927.310000002</v>
          </cell>
          <cell r="Q850">
            <v>9240684.3100000005</v>
          </cell>
          <cell r="R850">
            <v>423395662.31</v>
          </cell>
          <cell r="S850">
            <v>264149003.31</v>
          </cell>
          <cell r="T850">
            <v>3515514.31</v>
          </cell>
          <cell r="U850">
            <v>502158478.31</v>
          </cell>
          <cell r="V850">
            <v>1724977.31</v>
          </cell>
          <cell r="W850">
            <v>402774688.31</v>
          </cell>
          <cell r="X850">
            <v>1270287936.3099999</v>
          </cell>
          <cell r="Y850">
            <v>539168744.15999997</v>
          </cell>
          <cell r="AA850" t="str">
            <v/>
          </cell>
        </row>
        <row r="851">
          <cell r="C851" t="str">
            <v>11</v>
          </cell>
          <cell r="G851" t="str">
            <v>110510</v>
          </cell>
          <cell r="I851" t="str">
            <v/>
          </cell>
          <cell r="M851">
            <v>1000000</v>
          </cell>
          <cell r="N851">
            <v>1000000</v>
          </cell>
          <cell r="O851">
            <v>1000000</v>
          </cell>
          <cell r="P851">
            <v>1000000</v>
          </cell>
          <cell r="Q851">
            <v>1000000</v>
          </cell>
          <cell r="R851">
            <v>1000000</v>
          </cell>
          <cell r="S851">
            <v>1000000</v>
          </cell>
          <cell r="T851">
            <v>1000000</v>
          </cell>
          <cell r="U851">
            <v>1000000</v>
          </cell>
          <cell r="V851">
            <v>1000000</v>
          </cell>
          <cell r="W851">
            <v>1000000</v>
          </cell>
          <cell r="X851">
            <v>1000000</v>
          </cell>
          <cell r="Y851">
            <v>1000000</v>
          </cell>
          <cell r="AA851" t="str">
            <v/>
          </cell>
        </row>
        <row r="852">
          <cell r="C852" t="str">
            <v>11</v>
          </cell>
          <cell r="G852" t="str">
            <v>110510</v>
          </cell>
          <cell r="I852" t="str">
            <v/>
          </cell>
          <cell r="M852">
            <v>1000000</v>
          </cell>
          <cell r="N852">
            <v>1000000</v>
          </cell>
          <cell r="O852">
            <v>1000000</v>
          </cell>
          <cell r="P852">
            <v>1000000</v>
          </cell>
          <cell r="Q852">
            <v>1000000</v>
          </cell>
          <cell r="R852">
            <v>1000000</v>
          </cell>
          <cell r="S852">
            <v>1000000</v>
          </cell>
          <cell r="T852">
            <v>1000000</v>
          </cell>
          <cell r="U852">
            <v>1000000</v>
          </cell>
          <cell r="V852">
            <v>1000000</v>
          </cell>
          <cell r="W852">
            <v>1000000</v>
          </cell>
          <cell r="X852">
            <v>1000000</v>
          </cell>
          <cell r="Y852">
            <v>1000000</v>
          </cell>
          <cell r="AA852" t="str">
            <v/>
          </cell>
        </row>
        <row r="853">
          <cell r="C853" t="str">
            <v>11</v>
          </cell>
          <cell r="G853" t="str">
            <v>110510</v>
          </cell>
          <cell r="I853" t="str">
            <v/>
          </cell>
          <cell r="M853">
            <v>1100000</v>
          </cell>
          <cell r="N853">
            <v>1100000</v>
          </cell>
          <cell r="O853">
            <v>1100000</v>
          </cell>
          <cell r="P853">
            <v>1100000</v>
          </cell>
          <cell r="Q853">
            <v>1100000</v>
          </cell>
          <cell r="R853">
            <v>1100000</v>
          </cell>
          <cell r="S853">
            <v>1100000</v>
          </cell>
          <cell r="T853">
            <v>1100000</v>
          </cell>
          <cell r="U853">
            <v>1100000</v>
          </cell>
          <cell r="V853">
            <v>1100000</v>
          </cell>
          <cell r="W853">
            <v>1100000</v>
          </cell>
          <cell r="X853">
            <v>1100000</v>
          </cell>
          <cell r="Y853">
            <v>1100000</v>
          </cell>
          <cell r="AA853" t="str">
            <v/>
          </cell>
        </row>
        <row r="854">
          <cell r="C854" t="str">
            <v>11</v>
          </cell>
          <cell r="G854" t="str">
            <v>110510</v>
          </cell>
          <cell r="I854" t="str">
            <v/>
          </cell>
          <cell r="M854">
            <v>1000000</v>
          </cell>
          <cell r="N854">
            <v>1000000</v>
          </cell>
          <cell r="O854">
            <v>1000000</v>
          </cell>
          <cell r="P854">
            <v>1000000</v>
          </cell>
          <cell r="Q854">
            <v>1000000</v>
          </cell>
          <cell r="R854">
            <v>1000000</v>
          </cell>
          <cell r="S854">
            <v>1000000</v>
          </cell>
          <cell r="T854">
            <v>1000000</v>
          </cell>
          <cell r="U854">
            <v>1000000</v>
          </cell>
          <cell r="V854">
            <v>1000000</v>
          </cell>
          <cell r="W854">
            <v>1000000</v>
          </cell>
          <cell r="X854">
            <v>1000000</v>
          </cell>
          <cell r="Y854">
            <v>1000000</v>
          </cell>
          <cell r="AA854" t="str">
            <v/>
          </cell>
        </row>
        <row r="855">
          <cell r="C855" t="str">
            <v>11</v>
          </cell>
          <cell r="G855" t="str">
            <v>110510</v>
          </cell>
          <cell r="I855" t="str">
            <v/>
          </cell>
          <cell r="M855">
            <v>2000000</v>
          </cell>
          <cell r="N855">
            <v>2000000</v>
          </cell>
          <cell r="O855">
            <v>2000000</v>
          </cell>
          <cell r="P855">
            <v>2000000</v>
          </cell>
          <cell r="Q855">
            <v>2000000</v>
          </cell>
          <cell r="R855">
            <v>2000000</v>
          </cell>
          <cell r="S855">
            <v>2000000</v>
          </cell>
          <cell r="T855">
            <v>2000000</v>
          </cell>
          <cell r="U855">
            <v>2000000</v>
          </cell>
          <cell r="V855">
            <v>2000000</v>
          </cell>
          <cell r="W855">
            <v>2000000</v>
          </cell>
          <cell r="X855">
            <v>2000000</v>
          </cell>
          <cell r="Y855">
            <v>2000000</v>
          </cell>
          <cell r="AA855" t="str">
            <v/>
          </cell>
        </row>
        <row r="856">
          <cell r="C856" t="str">
            <v>11</v>
          </cell>
          <cell r="G856" t="str">
            <v>110510</v>
          </cell>
          <cell r="I856" t="str">
            <v/>
          </cell>
          <cell r="M856">
            <v>600000</v>
          </cell>
          <cell r="N856">
            <v>600000</v>
          </cell>
          <cell r="O856">
            <v>600000</v>
          </cell>
          <cell r="P856">
            <v>600000</v>
          </cell>
          <cell r="Q856">
            <v>1000000</v>
          </cell>
          <cell r="R856">
            <v>1000000</v>
          </cell>
          <cell r="S856">
            <v>1000000</v>
          </cell>
          <cell r="T856">
            <v>1000000</v>
          </cell>
          <cell r="U856">
            <v>1000000</v>
          </cell>
          <cell r="V856">
            <v>1000000</v>
          </cell>
          <cell r="W856">
            <v>1000000</v>
          </cell>
          <cell r="X856">
            <v>1000000</v>
          </cell>
          <cell r="Y856">
            <v>1000000</v>
          </cell>
          <cell r="AA856" t="str">
            <v/>
          </cell>
        </row>
        <row r="857">
          <cell r="C857" t="str">
            <v>11</v>
          </cell>
          <cell r="G857" t="str">
            <v>110510</v>
          </cell>
          <cell r="I857" t="str">
            <v/>
          </cell>
          <cell r="M857">
            <v>1500000</v>
          </cell>
          <cell r="N857">
            <v>1500000</v>
          </cell>
          <cell r="O857">
            <v>1500000</v>
          </cell>
          <cell r="P857">
            <v>1500000</v>
          </cell>
          <cell r="Q857">
            <v>1500000</v>
          </cell>
          <cell r="R857">
            <v>1500000</v>
          </cell>
          <cell r="S857">
            <v>1500000</v>
          </cell>
          <cell r="T857">
            <v>1500000</v>
          </cell>
          <cell r="U857">
            <v>1500000</v>
          </cell>
          <cell r="V857">
            <v>1500000</v>
          </cell>
          <cell r="W857">
            <v>1500000</v>
          </cell>
          <cell r="X857">
            <v>1500000</v>
          </cell>
          <cell r="Y857">
            <v>1500000</v>
          </cell>
          <cell r="AA857" t="str">
            <v/>
          </cell>
        </row>
        <row r="858">
          <cell r="C858" t="str">
            <v>11</v>
          </cell>
          <cell r="G858" t="str">
            <v>110510</v>
          </cell>
          <cell r="I858" t="str">
            <v/>
          </cell>
          <cell r="M858">
            <v>2100000</v>
          </cell>
          <cell r="N858">
            <v>2100000</v>
          </cell>
          <cell r="O858">
            <v>2100000</v>
          </cell>
          <cell r="P858">
            <v>2100000</v>
          </cell>
          <cell r="Q858">
            <v>2100000</v>
          </cell>
          <cell r="R858">
            <v>2100000</v>
          </cell>
          <cell r="S858">
            <v>2100000</v>
          </cell>
          <cell r="T858">
            <v>2100000</v>
          </cell>
          <cell r="U858">
            <v>2100000</v>
          </cell>
          <cell r="V858">
            <v>2100000</v>
          </cell>
          <cell r="W858">
            <v>2100000</v>
          </cell>
          <cell r="X858">
            <v>2100000</v>
          </cell>
          <cell r="Y858">
            <v>2100000</v>
          </cell>
          <cell r="AA858" t="str">
            <v/>
          </cell>
        </row>
        <row r="859">
          <cell r="C859" t="str">
            <v>11</v>
          </cell>
          <cell r="G859" t="str">
            <v>110515</v>
          </cell>
          <cell r="I859" t="str">
            <v>100</v>
          </cell>
          <cell r="M859">
            <v>45795494.799999997</v>
          </cell>
          <cell r="N859">
            <v>7182338.7999999998</v>
          </cell>
          <cell r="O859">
            <v>21269497.829999998</v>
          </cell>
          <cell r="P859">
            <v>7703546.4000000004</v>
          </cell>
          <cell r="Q859">
            <v>47309080.75</v>
          </cell>
          <cell r="R859">
            <v>24675997.489999998</v>
          </cell>
          <cell r="S859">
            <v>13916895.74</v>
          </cell>
          <cell r="T859">
            <v>12732072.960000001</v>
          </cell>
          <cell r="U859">
            <v>26617987.199999999</v>
          </cell>
          <cell r="V859">
            <v>31886453.059999999</v>
          </cell>
          <cell r="W859">
            <v>35128533.759999998</v>
          </cell>
          <cell r="X859">
            <v>37811216</v>
          </cell>
          <cell r="Y859">
            <v>22913784.670000002</v>
          </cell>
          <cell r="AA859" t="str">
            <v>100</v>
          </cell>
        </row>
        <row r="860">
          <cell r="C860" t="str">
            <v>11</v>
          </cell>
          <cell r="G860" t="str">
            <v>110515</v>
          </cell>
          <cell r="I860" t="str">
            <v>120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6805110.5199999996</v>
          </cell>
          <cell r="S860">
            <v>7601080</v>
          </cell>
          <cell r="T860">
            <v>1086597.5900000001</v>
          </cell>
          <cell r="U860">
            <v>1674184.8</v>
          </cell>
          <cell r="V860">
            <v>1808034.48</v>
          </cell>
          <cell r="W860">
            <v>1773774.21</v>
          </cell>
          <cell r="X860">
            <v>1739271.63</v>
          </cell>
          <cell r="Y860">
            <v>1842956.67</v>
          </cell>
          <cell r="AA860" t="str">
            <v>120</v>
          </cell>
        </row>
        <row r="861">
          <cell r="C861" t="str">
            <v>11</v>
          </cell>
          <cell r="G861" t="str">
            <v>110515</v>
          </cell>
          <cell r="I861" t="str">
            <v>200</v>
          </cell>
          <cell r="M861">
            <v>0</v>
          </cell>
          <cell r="N861">
            <v>-291.27999999999997</v>
          </cell>
          <cell r="O861">
            <v>0</v>
          </cell>
          <cell r="P861">
            <v>0</v>
          </cell>
          <cell r="Q861">
            <v>0</v>
          </cell>
          <cell r="R861">
            <v>269.26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AA861" t="str">
            <v>200</v>
          </cell>
        </row>
        <row r="862">
          <cell r="C862" t="str">
            <v>11</v>
          </cell>
          <cell r="G862" t="str">
            <v>111005</v>
          </cell>
          <cell r="I862" t="str">
            <v>500</v>
          </cell>
          <cell r="M862">
            <v>-15145160.939999999</v>
          </cell>
          <cell r="N862">
            <v>14041246.060000001</v>
          </cell>
          <cell r="O862">
            <v>-8870018.9399999995</v>
          </cell>
          <cell r="P862">
            <v>65702078.060000002</v>
          </cell>
          <cell r="Q862">
            <v>109320702.06</v>
          </cell>
          <cell r="R862">
            <v>-26114875.550000001</v>
          </cell>
          <cell r="S862">
            <v>48395025.689999998</v>
          </cell>
          <cell r="T862">
            <v>-62424035.310000002</v>
          </cell>
          <cell r="U862">
            <v>-355850966.69</v>
          </cell>
          <cell r="V862">
            <v>-40516286.310000002</v>
          </cell>
          <cell r="W862">
            <v>-103164047.20999999</v>
          </cell>
          <cell r="X862">
            <v>-26176671.789999999</v>
          </cell>
          <cell r="Y862">
            <v>-115613228.19</v>
          </cell>
          <cell r="AA862" t="str">
            <v>500</v>
          </cell>
        </row>
        <row r="863">
          <cell r="C863" t="str">
            <v>11</v>
          </cell>
          <cell r="G863" t="str">
            <v>111005</v>
          </cell>
          <cell r="I863" t="str">
            <v>550</v>
          </cell>
          <cell r="M863">
            <v>1579014.27</v>
          </cell>
          <cell r="N863">
            <v>-73101275.239999995</v>
          </cell>
          <cell r="O863">
            <v>2125761.7599999998</v>
          </cell>
          <cell r="P863">
            <v>-254983316.99000001</v>
          </cell>
          <cell r="Q863">
            <v>-771404261.99000001</v>
          </cell>
          <cell r="R863">
            <v>-139718424.46000001</v>
          </cell>
          <cell r="S863">
            <v>-216167001.56</v>
          </cell>
          <cell r="T863">
            <v>90934532.950000003</v>
          </cell>
          <cell r="U863">
            <v>23755895.949999999</v>
          </cell>
          <cell r="V863">
            <v>-443081977.77999997</v>
          </cell>
          <cell r="W863">
            <v>-360414784.14999998</v>
          </cell>
          <cell r="X863">
            <v>-208095395.47</v>
          </cell>
          <cell r="Y863">
            <v>-392099863.22000003</v>
          </cell>
          <cell r="AA863" t="str">
            <v>550</v>
          </cell>
        </row>
        <row r="864">
          <cell r="C864" t="str">
            <v>11</v>
          </cell>
          <cell r="G864" t="str">
            <v>111005</v>
          </cell>
          <cell r="I864" t="str">
            <v>600</v>
          </cell>
          <cell r="M864">
            <v>-1047676230.76</v>
          </cell>
          <cell r="N864">
            <v>-1008136723.0700001</v>
          </cell>
          <cell r="O864">
            <v>-518141723.66000003</v>
          </cell>
          <cell r="P864">
            <v>-1224889424.01</v>
          </cell>
          <cell r="Q864">
            <v>-1957499553.52</v>
          </cell>
          <cell r="R864">
            <v>-1914609817.26</v>
          </cell>
          <cell r="S864">
            <v>-1775275977.7</v>
          </cell>
          <cell r="T864">
            <v>-2560225526.1900001</v>
          </cell>
          <cell r="U864">
            <v>287081612.35000002</v>
          </cell>
          <cell r="V864">
            <v>-1627581115.5799999</v>
          </cell>
          <cell r="W864">
            <v>-1763014652.3699999</v>
          </cell>
          <cell r="X864">
            <v>-1243318476.1099999</v>
          </cell>
          <cell r="Y864">
            <v>-3290850225.8200002</v>
          </cell>
          <cell r="AA864" t="str">
            <v>600</v>
          </cell>
        </row>
        <row r="865">
          <cell r="C865" t="str">
            <v>11</v>
          </cell>
          <cell r="G865" t="str">
            <v>111005</v>
          </cell>
          <cell r="I865" t="str">
            <v>613</v>
          </cell>
          <cell r="M865">
            <v>10974950.32</v>
          </cell>
          <cell r="N865">
            <v>11568128.66</v>
          </cell>
          <cell r="O865">
            <v>9680012.7100000009</v>
          </cell>
          <cell r="P865">
            <v>-18399082.199999999</v>
          </cell>
          <cell r="Q865">
            <v>-53744386.93</v>
          </cell>
          <cell r="R865">
            <v>47466163.039999999</v>
          </cell>
          <cell r="S865">
            <v>-7473885.1299999999</v>
          </cell>
          <cell r="T865">
            <v>-10672017.42</v>
          </cell>
          <cell r="U865">
            <v>-14603901.380000001</v>
          </cell>
          <cell r="V865">
            <v>2554217.5699999998</v>
          </cell>
          <cell r="W865">
            <v>3366444.97</v>
          </cell>
          <cell r="X865">
            <v>1708261.96</v>
          </cell>
          <cell r="Y865">
            <v>-1751433.3</v>
          </cell>
          <cell r="AA865" t="str">
            <v>613</v>
          </cell>
        </row>
        <row r="866">
          <cell r="C866" t="str">
            <v>11</v>
          </cell>
          <cell r="G866" t="str">
            <v>111005</v>
          </cell>
          <cell r="I866" t="str">
            <v>614</v>
          </cell>
          <cell r="M866">
            <v>-42150959.590000004</v>
          </cell>
          <cell r="N866">
            <v>-82661433.140000001</v>
          </cell>
          <cell r="O866">
            <v>-121441267.81999999</v>
          </cell>
          <cell r="P866">
            <v>-162131036.34999999</v>
          </cell>
          <cell r="Q866">
            <v>-200099744.55000001</v>
          </cell>
          <cell r="R866">
            <v>9352103.1300000008</v>
          </cell>
          <cell r="S866">
            <v>-196103958.38999999</v>
          </cell>
          <cell r="T866">
            <v>-194685262.75</v>
          </cell>
          <cell r="U866">
            <v>-194890708.63999999</v>
          </cell>
          <cell r="V866">
            <v>-195041366.25</v>
          </cell>
          <cell r="W866">
            <v>-122976916.41</v>
          </cell>
          <cell r="X866">
            <v>-123114365.29000001</v>
          </cell>
          <cell r="Y866">
            <v>-123428512.38</v>
          </cell>
          <cell r="AA866" t="str">
            <v>614</v>
          </cell>
        </row>
        <row r="867">
          <cell r="C867" t="str">
            <v>11</v>
          </cell>
          <cell r="G867" t="str">
            <v>111005</v>
          </cell>
          <cell r="I867" t="str">
            <v>615</v>
          </cell>
          <cell r="M867">
            <v>1250741.6100000001</v>
          </cell>
          <cell r="N867">
            <v>1250741.6100000001</v>
          </cell>
          <cell r="O867">
            <v>1250741.6100000001</v>
          </cell>
          <cell r="P867">
            <v>1250686.3500000001</v>
          </cell>
          <cell r="Q867">
            <v>1250575.83</v>
          </cell>
          <cell r="R867">
            <v>3424029.87</v>
          </cell>
          <cell r="S867">
            <v>1352454.98</v>
          </cell>
          <cell r="T867">
            <v>4108021.58</v>
          </cell>
          <cell r="U867">
            <v>5529699.71</v>
          </cell>
          <cell r="V867">
            <v>446955.71</v>
          </cell>
          <cell r="W867">
            <v>445722.52</v>
          </cell>
          <cell r="X867">
            <v>427571.55</v>
          </cell>
          <cell r="Y867">
            <v>-569127.80000000005</v>
          </cell>
          <cell r="AA867" t="str">
            <v>615</v>
          </cell>
        </row>
        <row r="868">
          <cell r="C868" t="str">
            <v>11</v>
          </cell>
          <cell r="G868" t="str">
            <v>111005</v>
          </cell>
          <cell r="I868" t="str">
            <v>616</v>
          </cell>
          <cell r="M868">
            <v>385750</v>
          </cell>
          <cell r="N868">
            <v>385750</v>
          </cell>
          <cell r="O868">
            <v>385750</v>
          </cell>
          <cell r="P868">
            <v>385750</v>
          </cell>
          <cell r="Q868">
            <v>385750</v>
          </cell>
          <cell r="R868">
            <v>384106.97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AA868" t="str">
            <v>616</v>
          </cell>
        </row>
        <row r="869">
          <cell r="C869" t="str">
            <v>11</v>
          </cell>
          <cell r="G869" t="str">
            <v>111005</v>
          </cell>
          <cell r="I869" t="str">
            <v>700</v>
          </cell>
          <cell r="M869">
            <v>175956412.21000001</v>
          </cell>
          <cell r="N869">
            <v>181751488.99000001</v>
          </cell>
          <cell r="O869">
            <v>374245691.41000003</v>
          </cell>
          <cell r="P869">
            <v>215746397.28</v>
          </cell>
          <cell r="Q869">
            <v>20581796.129999999</v>
          </cell>
          <cell r="R869">
            <v>-26168876.210000001</v>
          </cell>
          <cell r="S869">
            <v>75377812.370000005</v>
          </cell>
          <cell r="T869">
            <v>-238504442.16</v>
          </cell>
          <cell r="U869">
            <v>-8760458.3800000008</v>
          </cell>
          <cell r="V869">
            <v>-207342878.75999999</v>
          </cell>
          <cell r="W869">
            <v>-45266329.740000002</v>
          </cell>
          <cell r="X869">
            <v>-207701080.65000001</v>
          </cell>
          <cell r="Y869">
            <v>-400623269.37</v>
          </cell>
          <cell r="AA869" t="str">
            <v>700</v>
          </cell>
        </row>
        <row r="870">
          <cell r="C870" t="str">
            <v>11</v>
          </cell>
          <cell r="G870" t="str">
            <v>111005</v>
          </cell>
          <cell r="I870" t="str">
            <v>750</v>
          </cell>
          <cell r="M870">
            <v>-1021756789.98</v>
          </cell>
          <cell r="N870">
            <v>-147817563.72999999</v>
          </cell>
          <cell r="O870">
            <v>2615186607.5100002</v>
          </cell>
          <cell r="P870">
            <v>133247800.72</v>
          </cell>
          <cell r="Q870">
            <v>901810003.54999995</v>
          </cell>
          <cell r="R870">
            <v>340493719.27999997</v>
          </cell>
          <cell r="S870">
            <v>-135381573.19</v>
          </cell>
          <cell r="T870">
            <v>-4233649045.6999998</v>
          </cell>
          <cell r="U870">
            <v>2666236277.6100001</v>
          </cell>
          <cell r="V870">
            <v>2749459424.46</v>
          </cell>
          <cell r="W870">
            <v>2097879736.1400001</v>
          </cell>
          <cell r="X870">
            <v>-753164728.67999995</v>
          </cell>
          <cell r="Y870">
            <v>-415313725.79000002</v>
          </cell>
          <cell r="AA870" t="str">
            <v>750</v>
          </cell>
        </row>
        <row r="871">
          <cell r="C871" t="str">
            <v>11</v>
          </cell>
          <cell r="G871" t="str">
            <v>111005</v>
          </cell>
          <cell r="I871" t="str">
            <v>810</v>
          </cell>
          <cell r="M871">
            <v>-111713559.83</v>
          </cell>
          <cell r="N871">
            <v>-179951144.00999999</v>
          </cell>
          <cell r="O871">
            <v>-203256552.28</v>
          </cell>
          <cell r="P871">
            <v>-147396159.43000001</v>
          </cell>
          <cell r="Q871">
            <v>-188066700.56999999</v>
          </cell>
          <cell r="R871">
            <v>-210513213.47</v>
          </cell>
          <cell r="S871">
            <v>-99093325.219999999</v>
          </cell>
          <cell r="T871">
            <v>-307937632.38999999</v>
          </cell>
          <cell r="U871">
            <v>-188822001.38999999</v>
          </cell>
          <cell r="V871">
            <v>-215264959.90000001</v>
          </cell>
          <cell r="W871">
            <v>-274399945.63</v>
          </cell>
          <cell r="X871">
            <v>-285496013.48000002</v>
          </cell>
          <cell r="Y871">
            <v>-308759286.72000003</v>
          </cell>
          <cell r="AA871" t="str">
            <v>810</v>
          </cell>
        </row>
        <row r="872">
          <cell r="C872" t="str">
            <v>11</v>
          </cell>
          <cell r="G872" t="str">
            <v>111005</v>
          </cell>
          <cell r="I872" t="str">
            <v>999</v>
          </cell>
          <cell r="M872">
            <v>2225831259.1700001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5049008672.5900002</v>
          </cell>
          <cell r="AA872" t="str">
            <v>999</v>
          </cell>
        </row>
        <row r="873">
          <cell r="C873" t="str">
            <v>11</v>
          </cell>
          <cell r="G873" t="str">
            <v>111010</v>
          </cell>
          <cell r="I873" t="str">
            <v>517</v>
          </cell>
          <cell r="M873">
            <v>1013954383.5</v>
          </cell>
          <cell r="N873">
            <v>469901558.10000002</v>
          </cell>
          <cell r="O873">
            <v>453484479.92000002</v>
          </cell>
          <cell r="P873">
            <v>699795018.64999998</v>
          </cell>
          <cell r="Q873">
            <v>371205846.57999998</v>
          </cell>
          <cell r="R873">
            <v>689965916.36000001</v>
          </cell>
          <cell r="S873">
            <v>80723591.280000001</v>
          </cell>
          <cell r="T873">
            <v>534449928.85000002</v>
          </cell>
          <cell r="U873">
            <v>558452829.75</v>
          </cell>
          <cell r="V873">
            <v>519152751.85000002</v>
          </cell>
          <cell r="W873">
            <v>405327476.94</v>
          </cell>
          <cell r="X873">
            <v>1432119393.0999999</v>
          </cell>
          <cell r="Y873">
            <v>1041554506.86</v>
          </cell>
          <cell r="AA873" t="str">
            <v>517</v>
          </cell>
        </row>
        <row r="874">
          <cell r="C874" t="str">
            <v>11</v>
          </cell>
          <cell r="G874" t="str">
            <v>111010</v>
          </cell>
          <cell r="I874" t="str">
            <v>525</v>
          </cell>
          <cell r="M874">
            <v>128191240.65000001</v>
          </cell>
          <cell r="N874">
            <v>1521720589.27</v>
          </cell>
          <cell r="O874">
            <v>523438193.51999998</v>
          </cell>
          <cell r="P874">
            <v>3302141358.3800001</v>
          </cell>
          <cell r="Q874">
            <v>7194815540.6199999</v>
          </cell>
          <cell r="R874">
            <v>174994678.44</v>
          </cell>
          <cell r="S874">
            <v>1409030099.1700001</v>
          </cell>
          <cell r="T874">
            <v>1366093324.1900001</v>
          </cell>
          <cell r="U874">
            <v>914612743.88999999</v>
          </cell>
          <cell r="V874">
            <v>1423035794.71</v>
          </cell>
          <cell r="W874">
            <v>1609856042.6400001</v>
          </cell>
          <cell r="X874">
            <v>2480778304.8000002</v>
          </cell>
          <cell r="Y874">
            <v>96024530.200000003</v>
          </cell>
          <cell r="AA874" t="str">
            <v>525</v>
          </cell>
        </row>
        <row r="875">
          <cell r="C875" t="str">
            <v>11</v>
          </cell>
          <cell r="G875" t="str">
            <v>112010</v>
          </cell>
          <cell r="I875" t="str">
            <v>900</v>
          </cell>
          <cell r="M875">
            <v>12291.39</v>
          </cell>
          <cell r="N875">
            <v>12291.39</v>
          </cell>
          <cell r="O875">
            <v>12291.39</v>
          </cell>
          <cell r="P875">
            <v>12291.39</v>
          </cell>
          <cell r="Q875">
            <v>12291.39</v>
          </cell>
          <cell r="R875">
            <v>12291.39</v>
          </cell>
          <cell r="S875">
            <v>12291.39</v>
          </cell>
          <cell r="T875">
            <v>-1087708.6100000001</v>
          </cell>
          <cell r="U875">
            <v>19896881.390000001</v>
          </cell>
          <cell r="V875">
            <v>12291.39</v>
          </cell>
          <cell r="W875">
            <v>12291.39</v>
          </cell>
          <cell r="X875">
            <v>12291.39</v>
          </cell>
          <cell r="Y875">
            <v>12291.39</v>
          </cell>
          <cell r="AA875" t="str">
            <v>900</v>
          </cell>
        </row>
        <row r="876">
          <cell r="C876" t="str">
            <v>11</v>
          </cell>
          <cell r="G876" t="str">
            <v>112010</v>
          </cell>
          <cell r="I876" t="str">
            <v>915</v>
          </cell>
          <cell r="M876">
            <v>96547.24</v>
          </cell>
          <cell r="N876">
            <v>34821.32</v>
          </cell>
          <cell r="O876">
            <v>748485.82</v>
          </cell>
          <cell r="P876">
            <v>666961.02</v>
          </cell>
          <cell r="Q876">
            <v>-29277736.149999999</v>
          </cell>
          <cell r="R876">
            <v>-214581902.47999999</v>
          </cell>
          <cell r="S876">
            <v>34161471.340000004</v>
          </cell>
          <cell r="T876">
            <v>1024344.87</v>
          </cell>
          <cell r="U876">
            <v>906653.91</v>
          </cell>
          <cell r="V876">
            <v>37711999.689999998</v>
          </cell>
          <cell r="W876">
            <v>372150.64</v>
          </cell>
          <cell r="X876">
            <v>167862.39</v>
          </cell>
          <cell r="Y876">
            <v>12687186.810000001</v>
          </cell>
          <cell r="AA876" t="str">
            <v>915</v>
          </cell>
        </row>
        <row r="877">
          <cell r="C877" t="str">
            <v>11</v>
          </cell>
          <cell r="G877" t="str">
            <v>112010</v>
          </cell>
          <cell r="I877" t="str">
            <v>920</v>
          </cell>
          <cell r="M877">
            <v>103688638.23999999</v>
          </cell>
          <cell r="N877">
            <v>278868790.48000002</v>
          </cell>
          <cell r="O877">
            <v>255953712.90000001</v>
          </cell>
          <cell r="P877">
            <v>933119547.89999998</v>
          </cell>
          <cell r="Q877">
            <v>687025925.82000005</v>
          </cell>
          <cell r="R877">
            <v>251401564.31999999</v>
          </cell>
          <cell r="S877">
            <v>125647170.12</v>
          </cell>
          <cell r="T877">
            <v>113056142.12</v>
          </cell>
          <cell r="U877">
            <v>333818826.45999998</v>
          </cell>
          <cell r="V877">
            <v>384243336.13</v>
          </cell>
          <cell r="W877">
            <v>148965877.37</v>
          </cell>
          <cell r="X877">
            <v>261910296.77000001</v>
          </cell>
          <cell r="Y877">
            <v>0</v>
          </cell>
          <cell r="AA877" t="str">
            <v>920</v>
          </cell>
        </row>
        <row r="878">
          <cell r="C878" t="str">
            <v>11</v>
          </cell>
          <cell r="G878" t="str">
            <v>112505</v>
          </cell>
          <cell r="I878" t="str">
            <v/>
          </cell>
          <cell r="M878">
            <v>0</v>
          </cell>
          <cell r="N878">
            <v>400000</v>
          </cell>
          <cell r="O878">
            <v>400000</v>
          </cell>
          <cell r="P878">
            <v>400000</v>
          </cell>
          <cell r="Q878">
            <v>400000</v>
          </cell>
          <cell r="R878">
            <v>400000</v>
          </cell>
          <cell r="S878">
            <v>400000</v>
          </cell>
          <cell r="T878">
            <v>400000</v>
          </cell>
          <cell r="U878">
            <v>400000</v>
          </cell>
          <cell r="V878">
            <v>400000</v>
          </cell>
          <cell r="W878">
            <v>400000</v>
          </cell>
          <cell r="X878">
            <v>400000</v>
          </cell>
          <cell r="Y878">
            <v>0</v>
          </cell>
          <cell r="AA878" t="str">
            <v/>
          </cell>
        </row>
        <row r="879">
          <cell r="C879" t="str">
            <v>11</v>
          </cell>
          <cell r="G879" t="str">
            <v>112505</v>
          </cell>
          <cell r="I879" t="str">
            <v/>
          </cell>
          <cell r="M879">
            <v>400000</v>
          </cell>
          <cell r="N879">
            <v>400000</v>
          </cell>
          <cell r="O879">
            <v>400000</v>
          </cell>
          <cell r="P879">
            <v>400000</v>
          </cell>
          <cell r="Q879">
            <v>400000</v>
          </cell>
          <cell r="R879">
            <v>400000</v>
          </cell>
          <cell r="S879">
            <v>400000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AA879" t="str">
            <v/>
          </cell>
        </row>
        <row r="880">
          <cell r="C880" t="str">
            <v>11</v>
          </cell>
          <cell r="G880" t="str">
            <v>112505</v>
          </cell>
          <cell r="I880" t="str">
            <v/>
          </cell>
          <cell r="M880">
            <v>400000</v>
          </cell>
          <cell r="N880">
            <v>400000</v>
          </cell>
          <cell r="O880">
            <v>400000</v>
          </cell>
          <cell r="P880">
            <v>800000</v>
          </cell>
          <cell r="Q880">
            <v>800000</v>
          </cell>
          <cell r="R880">
            <v>800000</v>
          </cell>
          <cell r="S880">
            <v>800000</v>
          </cell>
          <cell r="T880">
            <v>1200000</v>
          </cell>
          <cell r="U880">
            <v>1200000</v>
          </cell>
          <cell r="V880">
            <v>1600000</v>
          </cell>
          <cell r="W880">
            <v>1600000</v>
          </cell>
          <cell r="X880">
            <v>1600000</v>
          </cell>
          <cell r="Y880">
            <v>400000</v>
          </cell>
          <cell r="AA880" t="str">
            <v/>
          </cell>
        </row>
        <row r="881">
          <cell r="C881" t="str">
            <v>11</v>
          </cell>
          <cell r="G881" t="str">
            <v>112505</v>
          </cell>
          <cell r="I881" t="str">
            <v/>
          </cell>
          <cell r="M881">
            <v>9155000</v>
          </cell>
          <cell r="N881">
            <v>9455000</v>
          </cell>
          <cell r="O881">
            <v>9455000</v>
          </cell>
          <cell r="P881">
            <v>9855000</v>
          </cell>
          <cell r="Q881">
            <v>11355000</v>
          </cell>
          <cell r="R881">
            <v>11355000</v>
          </cell>
          <cell r="S881">
            <v>11355000</v>
          </cell>
          <cell r="T881">
            <v>11355000</v>
          </cell>
          <cell r="U881">
            <v>11355000</v>
          </cell>
          <cell r="V881">
            <v>11355000</v>
          </cell>
          <cell r="W881">
            <v>11355000</v>
          </cell>
          <cell r="X881">
            <v>11355000</v>
          </cell>
          <cell r="Y881">
            <v>11355000</v>
          </cell>
          <cell r="AA881" t="str">
            <v/>
          </cell>
        </row>
        <row r="882">
          <cell r="C882" t="str">
            <v>11</v>
          </cell>
          <cell r="G882" t="str">
            <v>112505</v>
          </cell>
          <cell r="I882" t="str">
            <v/>
          </cell>
          <cell r="M882">
            <v>6102600</v>
          </cell>
          <cell r="N882">
            <v>6102600</v>
          </cell>
          <cell r="O882">
            <v>6102600</v>
          </cell>
          <cell r="P882">
            <v>6502600</v>
          </cell>
          <cell r="Q882">
            <v>7302600</v>
          </cell>
          <cell r="R882">
            <v>7302600</v>
          </cell>
          <cell r="S882">
            <v>7302600</v>
          </cell>
          <cell r="T882">
            <v>7302600</v>
          </cell>
          <cell r="U882">
            <v>7702600</v>
          </cell>
          <cell r="V882">
            <v>8102600</v>
          </cell>
          <cell r="W882">
            <v>8102600</v>
          </cell>
          <cell r="X882">
            <v>7702600</v>
          </cell>
          <cell r="Y882">
            <v>600000</v>
          </cell>
          <cell r="AA882" t="str">
            <v/>
          </cell>
        </row>
        <row r="883">
          <cell r="C883" t="str">
            <v>11</v>
          </cell>
          <cell r="G883" t="str">
            <v>112505</v>
          </cell>
          <cell r="I883" t="str">
            <v/>
          </cell>
          <cell r="M883">
            <v>400000</v>
          </cell>
          <cell r="N883">
            <v>400000</v>
          </cell>
          <cell r="O883">
            <v>800000</v>
          </cell>
          <cell r="P883">
            <v>800000</v>
          </cell>
          <cell r="Q883">
            <v>800000</v>
          </cell>
          <cell r="R883">
            <v>800000</v>
          </cell>
          <cell r="S883">
            <v>1000000</v>
          </cell>
          <cell r="T883">
            <v>1000000</v>
          </cell>
          <cell r="U883">
            <v>1000000</v>
          </cell>
          <cell r="V883">
            <v>1000000</v>
          </cell>
          <cell r="W883">
            <v>1000000</v>
          </cell>
          <cell r="X883">
            <v>1000000</v>
          </cell>
          <cell r="Y883">
            <v>1000000</v>
          </cell>
          <cell r="AA883" t="str">
            <v/>
          </cell>
        </row>
        <row r="884">
          <cell r="C884" t="str">
            <v>11</v>
          </cell>
          <cell r="G884" t="str">
            <v>112505</v>
          </cell>
          <cell r="I884" t="str">
            <v/>
          </cell>
          <cell r="M884">
            <v>1025000</v>
          </cell>
          <cell r="N884">
            <v>1025000</v>
          </cell>
          <cell r="O884">
            <v>1025000</v>
          </cell>
          <cell r="P884">
            <v>1025000</v>
          </cell>
          <cell r="Q884">
            <v>1025000</v>
          </cell>
          <cell r="R884">
            <v>1025000</v>
          </cell>
          <cell r="S884">
            <v>1025000</v>
          </cell>
          <cell r="T884">
            <v>1025000</v>
          </cell>
          <cell r="U884">
            <v>1025000</v>
          </cell>
          <cell r="V884">
            <v>1025000</v>
          </cell>
          <cell r="W884">
            <v>1025000</v>
          </cell>
          <cell r="X884">
            <v>1025000</v>
          </cell>
          <cell r="Y884">
            <v>1025000</v>
          </cell>
          <cell r="AA884" t="str">
            <v/>
          </cell>
        </row>
        <row r="885">
          <cell r="C885" t="str">
            <v>11</v>
          </cell>
          <cell r="G885" t="str">
            <v>112505</v>
          </cell>
          <cell r="I885" t="str">
            <v/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250000</v>
          </cell>
          <cell r="T885">
            <v>250000</v>
          </cell>
          <cell r="U885">
            <v>250000</v>
          </cell>
          <cell r="V885">
            <v>250000</v>
          </cell>
          <cell r="W885">
            <v>250000</v>
          </cell>
          <cell r="X885">
            <v>250000</v>
          </cell>
          <cell r="Y885">
            <v>250000</v>
          </cell>
          <cell r="AA885" t="str">
            <v/>
          </cell>
        </row>
        <row r="886">
          <cell r="C886" t="str">
            <v>11</v>
          </cell>
          <cell r="G886" t="str">
            <v>112505</v>
          </cell>
          <cell r="I886" t="str">
            <v/>
          </cell>
          <cell r="M886">
            <v>1850000</v>
          </cell>
          <cell r="N886">
            <v>1850000</v>
          </cell>
          <cell r="O886">
            <v>1850000</v>
          </cell>
          <cell r="P886">
            <v>1850000</v>
          </cell>
          <cell r="Q886">
            <v>1850000</v>
          </cell>
          <cell r="R886">
            <v>2100000</v>
          </cell>
          <cell r="S886">
            <v>2400000</v>
          </cell>
          <cell r="T886">
            <v>2400000</v>
          </cell>
          <cell r="U886">
            <v>2400000</v>
          </cell>
          <cell r="V886">
            <v>2150000</v>
          </cell>
          <cell r="W886">
            <v>2150000</v>
          </cell>
          <cell r="X886">
            <v>2150000</v>
          </cell>
          <cell r="Y886">
            <v>2150000</v>
          </cell>
          <cell r="AA886" t="str">
            <v/>
          </cell>
        </row>
        <row r="887">
          <cell r="C887" t="str">
            <v>11</v>
          </cell>
          <cell r="G887" t="str">
            <v>112505</v>
          </cell>
          <cell r="I887" t="str">
            <v/>
          </cell>
          <cell r="M887">
            <v>300000</v>
          </cell>
          <cell r="N887">
            <v>300000</v>
          </cell>
          <cell r="O887">
            <v>300000</v>
          </cell>
          <cell r="P887">
            <v>300000</v>
          </cell>
          <cell r="Q887">
            <v>300000</v>
          </cell>
          <cell r="R887">
            <v>300000</v>
          </cell>
          <cell r="S887">
            <v>300000</v>
          </cell>
          <cell r="T887">
            <v>300000</v>
          </cell>
          <cell r="U887">
            <v>300000</v>
          </cell>
          <cell r="V887">
            <v>300000</v>
          </cell>
          <cell r="W887">
            <v>300000</v>
          </cell>
          <cell r="X887">
            <v>300000</v>
          </cell>
          <cell r="Y887">
            <v>300000</v>
          </cell>
          <cell r="AA887" t="str">
            <v/>
          </cell>
        </row>
        <row r="888">
          <cell r="C888" t="str">
            <v>11</v>
          </cell>
          <cell r="G888" t="str">
            <v>112505</v>
          </cell>
          <cell r="I888" t="str">
            <v/>
          </cell>
          <cell r="M888">
            <v>400000</v>
          </cell>
          <cell r="N888">
            <v>400000</v>
          </cell>
          <cell r="O888">
            <v>400000</v>
          </cell>
          <cell r="P888">
            <v>400000</v>
          </cell>
          <cell r="Q888">
            <v>400000</v>
          </cell>
          <cell r="R888">
            <v>400000</v>
          </cell>
          <cell r="S888">
            <v>400000</v>
          </cell>
          <cell r="T888">
            <v>400000</v>
          </cell>
          <cell r="U888">
            <v>400000</v>
          </cell>
          <cell r="V888">
            <v>400000</v>
          </cell>
          <cell r="W888">
            <v>400000</v>
          </cell>
          <cell r="X888">
            <v>400000</v>
          </cell>
          <cell r="Y888">
            <v>400000</v>
          </cell>
          <cell r="AA888" t="str">
            <v/>
          </cell>
        </row>
        <row r="889">
          <cell r="C889" t="str">
            <v>11</v>
          </cell>
          <cell r="G889" t="str">
            <v>112505</v>
          </cell>
          <cell r="I889" t="str">
            <v/>
          </cell>
          <cell r="M889">
            <v>1439200</v>
          </cell>
          <cell r="N889">
            <v>1189200</v>
          </cell>
          <cell r="O889">
            <v>1189200</v>
          </cell>
          <cell r="P889">
            <v>1489200</v>
          </cell>
          <cell r="Q889">
            <v>1489200</v>
          </cell>
          <cell r="R889">
            <v>1489200</v>
          </cell>
          <cell r="S889">
            <v>2089200</v>
          </cell>
          <cell r="T889">
            <v>2689200</v>
          </cell>
          <cell r="U889">
            <v>2689200</v>
          </cell>
          <cell r="V889">
            <v>2689200</v>
          </cell>
          <cell r="W889">
            <v>2689200</v>
          </cell>
          <cell r="X889">
            <v>2689200</v>
          </cell>
          <cell r="Y889">
            <v>2689200</v>
          </cell>
          <cell r="AA889" t="str">
            <v/>
          </cell>
        </row>
        <row r="890">
          <cell r="C890" t="str">
            <v>12</v>
          </cell>
          <cell r="G890" t="str">
            <v>120505</v>
          </cell>
          <cell r="I890" t="str">
            <v>283001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59240000</v>
          </cell>
          <cell r="AA890" t="str">
            <v>283</v>
          </cell>
        </row>
        <row r="891">
          <cell r="C891" t="str">
            <v>12</v>
          </cell>
          <cell r="G891" t="str">
            <v>120520</v>
          </cell>
          <cell r="I891" t="str">
            <v>263000</v>
          </cell>
          <cell r="M891">
            <v>-9859000000</v>
          </cell>
          <cell r="N891">
            <v>-9859000000</v>
          </cell>
          <cell r="O891">
            <v>-9859000000</v>
          </cell>
          <cell r="P891">
            <v>0</v>
          </cell>
          <cell r="Q891">
            <v>0</v>
          </cell>
          <cell r="R891">
            <v>0</v>
          </cell>
          <cell r="S891">
            <v>-51953</v>
          </cell>
          <cell r="T891">
            <v>-51953</v>
          </cell>
          <cell r="U891">
            <v>-51953</v>
          </cell>
          <cell r="V891">
            <v>-51953</v>
          </cell>
          <cell r="W891">
            <v>-51953</v>
          </cell>
          <cell r="X891">
            <v>-51953</v>
          </cell>
          <cell r="Y891">
            <v>-51953</v>
          </cell>
          <cell r="AA891" t="str">
            <v>263</v>
          </cell>
        </row>
        <row r="892">
          <cell r="C892" t="str">
            <v>12</v>
          </cell>
          <cell r="G892" t="str">
            <v>120520</v>
          </cell>
          <cell r="I892" t="str">
            <v>263002</v>
          </cell>
          <cell r="M892">
            <v>785326752.36000001</v>
          </cell>
          <cell r="N892">
            <v>1377128753.3599999</v>
          </cell>
          <cell r="O892">
            <v>1377128753.3599999</v>
          </cell>
          <cell r="P892">
            <v>1377128753.3599999</v>
          </cell>
          <cell r="Q892">
            <v>1377128753.3599999</v>
          </cell>
          <cell r="R892">
            <v>1377128753.3599999</v>
          </cell>
          <cell r="S892">
            <v>1377128753.3599999</v>
          </cell>
          <cell r="T892">
            <v>1377128753.3599999</v>
          </cell>
          <cell r="U892">
            <v>1377128753.3599999</v>
          </cell>
          <cell r="V892">
            <v>1377128753.3599999</v>
          </cell>
          <cell r="W892">
            <v>1377128753.3599999</v>
          </cell>
          <cell r="X892">
            <v>1377128753</v>
          </cell>
          <cell r="Y892">
            <v>1377128753</v>
          </cell>
          <cell r="AA892" t="str">
            <v>263</v>
          </cell>
        </row>
        <row r="893">
          <cell r="C893" t="str">
            <v>12</v>
          </cell>
          <cell r="G893" t="str">
            <v>120520</v>
          </cell>
          <cell r="I893" t="str">
            <v>263003</v>
          </cell>
          <cell r="M893">
            <v>591802001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55318302</v>
          </cell>
          <cell r="T893">
            <v>55318302</v>
          </cell>
          <cell r="U893">
            <v>55318302</v>
          </cell>
          <cell r="V893">
            <v>132569642</v>
          </cell>
          <cell r="W893">
            <v>132569642</v>
          </cell>
          <cell r="X893">
            <v>132569642</v>
          </cell>
          <cell r="Y893">
            <v>132569642</v>
          </cell>
          <cell r="AA893" t="str">
            <v>263</v>
          </cell>
        </row>
        <row r="894">
          <cell r="C894" t="str">
            <v>12</v>
          </cell>
          <cell r="G894" t="str">
            <v>120520</v>
          </cell>
          <cell r="I894" t="str">
            <v>263004</v>
          </cell>
          <cell r="M894">
            <v>609114935.58000004</v>
          </cell>
          <cell r="N894">
            <v>1117552874.5799999</v>
          </cell>
          <cell r="O894">
            <v>1117552874.5799999</v>
          </cell>
          <cell r="P894">
            <v>1117552874.5799999</v>
          </cell>
          <cell r="Q894">
            <v>1117552874.5799999</v>
          </cell>
          <cell r="R894">
            <v>1117552874.5799999</v>
          </cell>
          <cell r="S894">
            <v>1117552874.5799999</v>
          </cell>
          <cell r="T894">
            <v>1117552874.5799999</v>
          </cell>
          <cell r="U894">
            <v>1117552874.5799999</v>
          </cell>
          <cell r="V894">
            <v>1117552874.5799999</v>
          </cell>
          <cell r="W894">
            <v>1117552874.5799999</v>
          </cell>
          <cell r="X894">
            <v>1117552874</v>
          </cell>
          <cell r="Y894">
            <v>1117552874</v>
          </cell>
          <cell r="AA894" t="str">
            <v>263</v>
          </cell>
        </row>
        <row r="895">
          <cell r="C895" t="str">
            <v>12</v>
          </cell>
          <cell r="G895" t="str">
            <v>120520</v>
          </cell>
          <cell r="I895" t="str">
            <v>263005</v>
          </cell>
          <cell r="M895">
            <v>508437939</v>
          </cell>
          <cell r="N895">
            <v>0</v>
          </cell>
          <cell r="O895">
            <v>0</v>
          </cell>
          <cell r="P895">
            <v>-55782757</v>
          </cell>
          <cell r="Q895">
            <v>-55782757</v>
          </cell>
          <cell r="R895">
            <v>-55782757</v>
          </cell>
          <cell r="S895">
            <v>-55783450</v>
          </cell>
          <cell r="T895">
            <v>-55783450</v>
          </cell>
          <cell r="U895">
            <v>-55783450</v>
          </cell>
          <cell r="V895">
            <v>-55783450</v>
          </cell>
          <cell r="W895">
            <v>-55783450</v>
          </cell>
          <cell r="X895">
            <v>-55783450</v>
          </cell>
          <cell r="Y895">
            <v>-55783450</v>
          </cell>
          <cell r="AA895" t="str">
            <v>263</v>
          </cell>
        </row>
        <row r="896">
          <cell r="C896" t="str">
            <v>12</v>
          </cell>
          <cell r="G896" t="str">
            <v>120520</v>
          </cell>
          <cell r="I896" t="str">
            <v>263010</v>
          </cell>
          <cell r="M896">
            <v>1150000000</v>
          </cell>
          <cell r="N896">
            <v>1150000000</v>
          </cell>
          <cell r="O896">
            <v>1150000000</v>
          </cell>
          <cell r="P896">
            <v>-8709000000</v>
          </cell>
          <cell r="Q896">
            <v>-8709000000</v>
          </cell>
          <cell r="R896">
            <v>-8709000000</v>
          </cell>
          <cell r="S896">
            <v>-8709000000</v>
          </cell>
          <cell r="T896">
            <v>-8709000000</v>
          </cell>
          <cell r="U896">
            <v>-8709000000</v>
          </cell>
          <cell r="V896">
            <v>-8709000000</v>
          </cell>
          <cell r="W896">
            <v>-8709000000</v>
          </cell>
          <cell r="X896">
            <v>1150000000</v>
          </cell>
          <cell r="Y896">
            <v>1150000000</v>
          </cell>
          <cell r="AA896" t="str">
            <v>263</v>
          </cell>
        </row>
        <row r="897">
          <cell r="C897" t="str">
            <v>12</v>
          </cell>
          <cell r="G897" t="str">
            <v>120520</v>
          </cell>
          <cell r="I897" t="str">
            <v>263052</v>
          </cell>
          <cell r="M897">
            <v>-0.11</v>
          </cell>
          <cell r="N897">
            <v>-0.11</v>
          </cell>
          <cell r="O897">
            <v>-0.11</v>
          </cell>
          <cell r="P897">
            <v>-0.11</v>
          </cell>
          <cell r="Q897">
            <v>-0.11</v>
          </cell>
          <cell r="R897">
            <v>-0.11</v>
          </cell>
          <cell r="S897">
            <v>-0.11</v>
          </cell>
          <cell r="T897">
            <v>-0.11</v>
          </cell>
          <cell r="U897">
            <v>-0.11</v>
          </cell>
          <cell r="V897">
            <v>-0.11</v>
          </cell>
          <cell r="W897">
            <v>-0.11</v>
          </cell>
          <cell r="X897">
            <v>0</v>
          </cell>
          <cell r="Y897">
            <v>0</v>
          </cell>
          <cell r="AA897" t="str">
            <v>263</v>
          </cell>
        </row>
        <row r="898">
          <cell r="C898" t="str">
            <v>12</v>
          </cell>
          <cell r="G898" t="str">
            <v>120520</v>
          </cell>
          <cell r="I898" t="str">
            <v>263053</v>
          </cell>
          <cell r="M898">
            <v>0</v>
          </cell>
          <cell r="N898">
            <v>0</v>
          </cell>
          <cell r="O898">
            <v>0</v>
          </cell>
          <cell r="P898">
            <v>-79661935</v>
          </cell>
          <cell r="Q898">
            <v>-79661935</v>
          </cell>
          <cell r="R898">
            <v>-79661935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AA898" t="str">
            <v>263</v>
          </cell>
        </row>
        <row r="899">
          <cell r="C899" t="str">
            <v>12</v>
          </cell>
          <cell r="G899" t="str">
            <v>120520</v>
          </cell>
          <cell r="I899" t="str">
            <v>263101</v>
          </cell>
          <cell r="M899">
            <v>1431319803.1800001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AA899" t="str">
            <v>263</v>
          </cell>
        </row>
        <row r="900">
          <cell r="C900" t="str">
            <v>12</v>
          </cell>
          <cell r="G900" t="str">
            <v>120520</v>
          </cell>
          <cell r="I900" t="str">
            <v>263103</v>
          </cell>
          <cell r="M900">
            <v>0</v>
          </cell>
          <cell r="N900">
            <v>0</v>
          </cell>
          <cell r="O900">
            <v>0</v>
          </cell>
          <cell r="P900">
            <v>92894489</v>
          </cell>
          <cell r="Q900">
            <v>92894489</v>
          </cell>
          <cell r="R900">
            <v>92894489</v>
          </cell>
          <cell r="S900">
            <v>486980172</v>
          </cell>
          <cell r="T900">
            <v>486980172</v>
          </cell>
          <cell r="U900">
            <v>486980172</v>
          </cell>
          <cell r="V900">
            <v>486980172</v>
          </cell>
          <cell r="W900">
            <v>486980172</v>
          </cell>
          <cell r="X900">
            <v>0</v>
          </cell>
          <cell r="Y900">
            <v>0</v>
          </cell>
          <cell r="AA900" t="str">
            <v>263</v>
          </cell>
        </row>
        <row r="901">
          <cell r="C901" t="str">
            <v>12</v>
          </cell>
          <cell r="G901" t="str">
            <v>120520</v>
          </cell>
          <cell r="I901" t="str">
            <v>263108</v>
          </cell>
          <cell r="M901">
            <v>-21256197792</v>
          </cell>
          <cell r="N901">
            <v>634381121</v>
          </cell>
          <cell r="O901">
            <v>634381121</v>
          </cell>
          <cell r="P901">
            <v>634381121</v>
          </cell>
          <cell r="Q901">
            <v>634381121</v>
          </cell>
          <cell r="R901">
            <v>634381121</v>
          </cell>
          <cell r="S901">
            <v>634381121</v>
          </cell>
          <cell r="T901">
            <v>634381121</v>
          </cell>
          <cell r="U901">
            <v>634381121</v>
          </cell>
          <cell r="V901">
            <v>634381121</v>
          </cell>
          <cell r="W901">
            <v>634381121</v>
          </cell>
          <cell r="X901">
            <v>0</v>
          </cell>
          <cell r="Y901">
            <v>0</v>
          </cell>
          <cell r="AA901" t="str">
            <v>263</v>
          </cell>
        </row>
        <row r="902">
          <cell r="C902" t="str">
            <v>12</v>
          </cell>
          <cell r="G902" t="str">
            <v>120520</v>
          </cell>
          <cell r="I902" t="str">
            <v>263109</v>
          </cell>
          <cell r="M902">
            <v>-3387994000</v>
          </cell>
          <cell r="N902">
            <v>-1301062015.4100001</v>
          </cell>
          <cell r="O902">
            <v>-7140690899.4799995</v>
          </cell>
          <cell r="P902">
            <v>-8214209851.6700001</v>
          </cell>
          <cell r="Q902">
            <v>-10712706237.969999</v>
          </cell>
          <cell r="R902">
            <v>-18378134127.220001</v>
          </cell>
          <cell r="S902">
            <v>-7640607493.8999996</v>
          </cell>
          <cell r="T902">
            <v>-21996293368.610001</v>
          </cell>
          <cell r="U902">
            <v>-14268006759.5</v>
          </cell>
          <cell r="V902">
            <v>-1076736775.8</v>
          </cell>
          <cell r="W902">
            <v>8972748714.3700008</v>
          </cell>
          <cell r="X902">
            <v>3409910446</v>
          </cell>
          <cell r="Y902">
            <v>-6486644359</v>
          </cell>
          <cell r="AA902" t="str">
            <v>263</v>
          </cell>
        </row>
        <row r="903">
          <cell r="C903" t="str">
            <v>12</v>
          </cell>
          <cell r="G903" t="str">
            <v>120520</v>
          </cell>
          <cell r="I903" t="str">
            <v>263110</v>
          </cell>
          <cell r="M903">
            <v>45035420000</v>
          </cell>
          <cell r="N903">
            <v>46466739803.18</v>
          </cell>
          <cell r="O903">
            <v>46466739803.18</v>
          </cell>
          <cell r="P903">
            <v>46466739803.18</v>
          </cell>
          <cell r="Q903">
            <v>46466739803.18</v>
          </cell>
          <cell r="R903">
            <v>46466739803.18</v>
          </cell>
          <cell r="S903">
            <v>46466739803.18</v>
          </cell>
          <cell r="T903">
            <v>46466739803.18</v>
          </cell>
          <cell r="U903">
            <v>46466739803.18</v>
          </cell>
          <cell r="V903">
            <v>46466739803.18</v>
          </cell>
          <cell r="W903">
            <v>46466739803.18</v>
          </cell>
          <cell r="X903">
            <v>0</v>
          </cell>
          <cell r="Y903">
            <v>0</v>
          </cell>
          <cell r="AA903" t="str">
            <v>263</v>
          </cell>
        </row>
        <row r="904">
          <cell r="C904" t="str">
            <v>12</v>
          </cell>
          <cell r="G904" t="str">
            <v>120520</v>
          </cell>
          <cell r="I904" t="str">
            <v>263152</v>
          </cell>
          <cell r="M904">
            <v>-1037087633.67</v>
          </cell>
          <cell r="N904">
            <v>-1424176413.6700001</v>
          </cell>
          <cell r="O904">
            <v>-1424176413.6700001</v>
          </cell>
          <cell r="P904">
            <v>-1424176413.6700001</v>
          </cell>
          <cell r="Q904">
            <v>-1424176413.6700001</v>
          </cell>
          <cell r="R904">
            <v>-1424176413.6700001</v>
          </cell>
          <cell r="S904">
            <v>-1424176413.6700001</v>
          </cell>
          <cell r="T904">
            <v>-1424176413.6700001</v>
          </cell>
          <cell r="U904">
            <v>-1424176413.6700001</v>
          </cell>
          <cell r="V904">
            <v>-1424176413.6700001</v>
          </cell>
          <cell r="W904">
            <v>-1424176413.6700001</v>
          </cell>
          <cell r="X904">
            <v>0</v>
          </cell>
          <cell r="Y904">
            <v>0</v>
          </cell>
          <cell r="AA904" t="str">
            <v>263</v>
          </cell>
        </row>
        <row r="905">
          <cell r="C905" t="str">
            <v>12</v>
          </cell>
          <cell r="G905" t="str">
            <v>120520</v>
          </cell>
          <cell r="I905" t="str">
            <v>263153</v>
          </cell>
          <cell r="M905">
            <v>-387088780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AA905" t="str">
            <v>263</v>
          </cell>
        </row>
        <row r="906">
          <cell r="C906" t="str">
            <v>12</v>
          </cell>
          <cell r="G906" t="str">
            <v>120520</v>
          </cell>
          <cell r="I906" t="str">
            <v>293102</v>
          </cell>
          <cell r="M906">
            <v>587099697</v>
          </cell>
          <cell r="N906">
            <v>5343993630</v>
          </cell>
          <cell r="O906">
            <v>5343993630</v>
          </cell>
          <cell r="P906">
            <v>5343993630</v>
          </cell>
          <cell r="Q906">
            <v>5343993630</v>
          </cell>
          <cell r="R906">
            <v>5343993630</v>
          </cell>
          <cell r="S906">
            <v>5343993630</v>
          </cell>
          <cell r="T906">
            <v>5343993630</v>
          </cell>
          <cell r="U906">
            <v>5343993630</v>
          </cell>
          <cell r="V906">
            <v>5343993630</v>
          </cell>
          <cell r="W906">
            <v>5343993630</v>
          </cell>
          <cell r="X906">
            <v>5343993630</v>
          </cell>
          <cell r="Y906">
            <v>5343993630</v>
          </cell>
          <cell r="AA906" t="str">
            <v>293</v>
          </cell>
        </row>
        <row r="907">
          <cell r="C907" t="str">
            <v>12</v>
          </cell>
          <cell r="G907" t="str">
            <v>120520</v>
          </cell>
          <cell r="I907" t="str">
            <v>293103</v>
          </cell>
          <cell r="M907">
            <v>4756893933</v>
          </cell>
          <cell r="N907">
            <v>0</v>
          </cell>
          <cell r="O907">
            <v>0</v>
          </cell>
          <cell r="P907">
            <v>988027568</v>
          </cell>
          <cell r="Q907">
            <v>988027568</v>
          </cell>
          <cell r="R907">
            <v>988027568</v>
          </cell>
          <cell r="S907">
            <v>2134197479</v>
          </cell>
          <cell r="T907">
            <v>2134197479</v>
          </cell>
          <cell r="U907">
            <v>2134197479</v>
          </cell>
          <cell r="V907">
            <v>4425860198</v>
          </cell>
          <cell r="W907">
            <v>4425860198</v>
          </cell>
          <cell r="X907">
            <v>4912840370</v>
          </cell>
          <cell r="Y907">
            <v>4912840370</v>
          </cell>
          <cell r="AA907" t="str">
            <v>293</v>
          </cell>
        </row>
        <row r="908">
          <cell r="C908" t="str">
            <v>12</v>
          </cell>
          <cell r="G908" t="str">
            <v>120520</v>
          </cell>
          <cell r="I908" t="str">
            <v>293104</v>
          </cell>
          <cell r="M908">
            <v>0</v>
          </cell>
          <cell r="N908">
            <v>277304847</v>
          </cell>
          <cell r="O908">
            <v>277304847</v>
          </cell>
          <cell r="P908">
            <v>277304847</v>
          </cell>
          <cell r="Q908">
            <v>277304847</v>
          </cell>
          <cell r="R908">
            <v>277304847</v>
          </cell>
          <cell r="S908">
            <v>277304847</v>
          </cell>
          <cell r="T908">
            <v>277304847</v>
          </cell>
          <cell r="U908">
            <v>277304847</v>
          </cell>
          <cell r="V908">
            <v>277304847</v>
          </cell>
          <cell r="W908">
            <v>277304847</v>
          </cell>
          <cell r="X908">
            <v>277304847</v>
          </cell>
          <cell r="Y908">
            <v>277304847</v>
          </cell>
          <cell r="AA908" t="str">
            <v>293</v>
          </cell>
        </row>
        <row r="909">
          <cell r="C909" t="str">
            <v>12</v>
          </cell>
          <cell r="G909" t="str">
            <v>120520</v>
          </cell>
          <cell r="I909" t="str">
            <v>293105</v>
          </cell>
          <cell r="M909">
            <v>277304847</v>
          </cell>
          <cell r="N909">
            <v>0</v>
          </cell>
          <cell r="O909">
            <v>0</v>
          </cell>
          <cell r="P909">
            <v>-277304847</v>
          </cell>
          <cell r="Q909">
            <v>-277304847</v>
          </cell>
          <cell r="R909">
            <v>-277304847</v>
          </cell>
          <cell r="S909">
            <v>6936699843</v>
          </cell>
          <cell r="T909">
            <v>6936699843</v>
          </cell>
          <cell r="U909">
            <v>6936699843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AA909" t="str">
            <v>293</v>
          </cell>
        </row>
        <row r="910">
          <cell r="C910" t="str">
            <v>12</v>
          </cell>
          <cell r="G910" t="str">
            <v>120520</v>
          </cell>
          <cell r="I910" t="str">
            <v>293108</v>
          </cell>
          <cell r="M910">
            <v>0</v>
          </cell>
          <cell r="N910">
            <v>-25278572913</v>
          </cell>
          <cell r="O910">
            <v>-25278572913</v>
          </cell>
          <cell r="P910">
            <v>-25278572913</v>
          </cell>
          <cell r="Q910">
            <v>-25278572913</v>
          </cell>
          <cell r="R910">
            <v>-25278572913</v>
          </cell>
          <cell r="S910">
            <v>-25278572913</v>
          </cell>
          <cell r="T910">
            <v>-25278572913</v>
          </cell>
          <cell r="U910">
            <v>-25278572913</v>
          </cell>
          <cell r="V910">
            <v>-25278572913</v>
          </cell>
          <cell r="W910">
            <v>-25278572913</v>
          </cell>
          <cell r="X910">
            <v>-24644191792</v>
          </cell>
          <cell r="Y910">
            <v>-24644191792</v>
          </cell>
          <cell r="AA910" t="str">
            <v>293</v>
          </cell>
        </row>
        <row r="911">
          <cell r="C911" t="str">
            <v>12</v>
          </cell>
          <cell r="G911" t="str">
            <v>120520</v>
          </cell>
          <cell r="I911" t="str">
            <v>293109</v>
          </cell>
          <cell r="M911">
            <v>0</v>
          </cell>
          <cell r="N911">
            <v>-3094703842.2600002</v>
          </cell>
          <cell r="O911">
            <v>-3094703842.2600002</v>
          </cell>
          <cell r="P911">
            <v>-3094703842.2600002</v>
          </cell>
          <cell r="Q911">
            <v>-3094703842.2600002</v>
          </cell>
          <cell r="R911">
            <v>-3094703842.2600002</v>
          </cell>
          <cell r="S911">
            <v>-3094703842.2600002</v>
          </cell>
          <cell r="T911">
            <v>-3094703842.2600002</v>
          </cell>
          <cell r="U911">
            <v>-3094703842.2600002</v>
          </cell>
          <cell r="V911">
            <v>-3094703842.2600002</v>
          </cell>
          <cell r="W911">
            <v>-3094703842.2600002</v>
          </cell>
          <cell r="X911">
            <v>5878044872</v>
          </cell>
          <cell r="Y911">
            <v>5878044872</v>
          </cell>
          <cell r="AA911" t="str">
            <v>293</v>
          </cell>
        </row>
        <row r="912">
          <cell r="C912" t="str">
            <v>12</v>
          </cell>
          <cell r="G912" t="str">
            <v>120520</v>
          </cell>
          <cell r="I912" t="str">
            <v>293110</v>
          </cell>
          <cell r="M912">
            <v>113862616835.2</v>
          </cell>
          <cell r="N912">
            <v>113862616835.2</v>
          </cell>
          <cell r="O912">
            <v>113862616835.2</v>
          </cell>
          <cell r="P912">
            <v>113862616835.2</v>
          </cell>
          <cell r="Q912">
            <v>113862616835.2</v>
          </cell>
          <cell r="R912">
            <v>113862616835.2</v>
          </cell>
          <cell r="S912">
            <v>113862616835.2</v>
          </cell>
          <cell r="T912">
            <v>113862616835.2</v>
          </cell>
          <cell r="U912">
            <v>113862616835.2</v>
          </cell>
          <cell r="V912">
            <v>113862616835.2</v>
          </cell>
          <cell r="W912">
            <v>113862616835.2</v>
          </cell>
          <cell r="X912">
            <v>150470356638</v>
          </cell>
          <cell r="Y912">
            <v>150470356638</v>
          </cell>
          <cell r="AA912" t="str">
            <v>293</v>
          </cell>
        </row>
        <row r="913">
          <cell r="C913" t="str">
            <v>12</v>
          </cell>
          <cell r="G913" t="str">
            <v>120520</v>
          </cell>
          <cell r="I913" t="str">
            <v>293152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-1424176413</v>
          </cell>
          <cell r="Y913">
            <v>-1424176413</v>
          </cell>
          <cell r="AA913" t="str">
            <v>293</v>
          </cell>
        </row>
        <row r="914">
          <cell r="C914" t="str">
            <v>12</v>
          </cell>
          <cell r="G914" t="str">
            <v>120535</v>
          </cell>
          <cell r="I914" t="str">
            <v>263101</v>
          </cell>
          <cell r="M914">
            <v>6421580411.0600004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AA914" t="str">
            <v>263</v>
          </cell>
        </row>
        <row r="915">
          <cell r="C915" t="str">
            <v>12</v>
          </cell>
          <cell r="G915" t="str">
            <v>120535</v>
          </cell>
          <cell r="I915" t="str">
            <v>263102</v>
          </cell>
          <cell r="M915">
            <v>2179313725.98</v>
          </cell>
          <cell r="N915">
            <v>2242301179.98</v>
          </cell>
          <cell r="O915">
            <v>2242301179.98</v>
          </cell>
          <cell r="P915">
            <v>2242301179.98</v>
          </cell>
          <cell r="Q915">
            <v>2242301179.98</v>
          </cell>
          <cell r="R915">
            <v>2242301179.98</v>
          </cell>
          <cell r="S915">
            <v>2242301179.98</v>
          </cell>
          <cell r="T915">
            <v>2242301179.98</v>
          </cell>
          <cell r="U915">
            <v>2242301179.98</v>
          </cell>
          <cell r="V915">
            <v>2242301179.98</v>
          </cell>
          <cell r="W915">
            <v>2242301179.98</v>
          </cell>
          <cell r="X915">
            <v>2242301179</v>
          </cell>
          <cell r="Y915">
            <v>2242301179</v>
          </cell>
          <cell r="AA915" t="str">
            <v>263</v>
          </cell>
        </row>
        <row r="916">
          <cell r="C916" t="str">
            <v>12</v>
          </cell>
          <cell r="G916" t="str">
            <v>120535</v>
          </cell>
          <cell r="I916" t="str">
            <v>263103</v>
          </cell>
          <cell r="M916">
            <v>62987454</v>
          </cell>
          <cell r="N916">
            <v>0</v>
          </cell>
          <cell r="O916">
            <v>0</v>
          </cell>
          <cell r="P916">
            <v>479918894</v>
          </cell>
          <cell r="Q916">
            <v>479918894</v>
          </cell>
          <cell r="R916">
            <v>479918894</v>
          </cell>
          <cell r="S916">
            <v>676747604</v>
          </cell>
          <cell r="T916">
            <v>676747604</v>
          </cell>
          <cell r="U916">
            <v>676747604</v>
          </cell>
          <cell r="V916">
            <v>164811309</v>
          </cell>
          <cell r="W916">
            <v>164811309</v>
          </cell>
          <cell r="X916">
            <v>164811309</v>
          </cell>
          <cell r="Y916">
            <v>164811309</v>
          </cell>
          <cell r="AA916" t="str">
            <v>263</v>
          </cell>
        </row>
        <row r="917">
          <cell r="C917" t="str">
            <v>12</v>
          </cell>
          <cell r="G917" t="str">
            <v>120535</v>
          </cell>
          <cell r="I917" t="str">
            <v>263104</v>
          </cell>
          <cell r="M917">
            <v>2187271241.3299999</v>
          </cell>
          <cell r="N917">
            <v>1905579430.3299999</v>
          </cell>
          <cell r="O917">
            <v>1905579430.3299999</v>
          </cell>
          <cell r="P917">
            <v>1905579430.3299999</v>
          </cell>
          <cell r="Q917">
            <v>1905579430.3299999</v>
          </cell>
          <cell r="R917">
            <v>1905579430.3299999</v>
          </cell>
          <cell r="S917">
            <v>1905579430.3299999</v>
          </cell>
          <cell r="T917">
            <v>1905579430.3299999</v>
          </cell>
          <cell r="U917">
            <v>1905579430.3299999</v>
          </cell>
          <cell r="V917">
            <v>1905579430.3299999</v>
          </cell>
          <cell r="W917">
            <v>1905579430.3299999</v>
          </cell>
          <cell r="X917">
            <v>1905579430</v>
          </cell>
          <cell r="Y917">
            <v>1905579430</v>
          </cell>
          <cell r="AA917" t="str">
            <v>263</v>
          </cell>
        </row>
        <row r="918">
          <cell r="C918" t="str">
            <v>12</v>
          </cell>
          <cell r="G918" t="str">
            <v>120535</v>
          </cell>
          <cell r="I918" t="str">
            <v>263105</v>
          </cell>
          <cell r="M918">
            <v>-281691811</v>
          </cell>
          <cell r="N918">
            <v>0</v>
          </cell>
          <cell r="O918">
            <v>0</v>
          </cell>
          <cell r="P918">
            <v>-206783001</v>
          </cell>
          <cell r="Q918">
            <v>-206783001</v>
          </cell>
          <cell r="R918">
            <v>-206783001</v>
          </cell>
          <cell r="S918">
            <v>-57019288</v>
          </cell>
          <cell r="T918">
            <v>-57019288</v>
          </cell>
          <cell r="U918">
            <v>-57019288</v>
          </cell>
          <cell r="V918">
            <v>71891</v>
          </cell>
          <cell r="W918">
            <v>71891</v>
          </cell>
          <cell r="X918">
            <v>71891</v>
          </cell>
          <cell r="Y918">
            <v>71891</v>
          </cell>
          <cell r="AA918" t="str">
            <v>263</v>
          </cell>
        </row>
        <row r="919">
          <cell r="C919" t="str">
            <v>12</v>
          </cell>
          <cell r="G919" t="str">
            <v>120535</v>
          </cell>
          <cell r="I919" t="str">
            <v>263108</v>
          </cell>
          <cell r="M919">
            <v>-3503173715</v>
          </cell>
          <cell r="N919">
            <v>-4029616070</v>
          </cell>
          <cell r="O919">
            <v>-4029616070</v>
          </cell>
          <cell r="P919">
            <v>-4029616070</v>
          </cell>
          <cell r="Q919">
            <v>-4029616070</v>
          </cell>
          <cell r="R919">
            <v>-4029616070</v>
          </cell>
          <cell r="S919">
            <v>-4029616070</v>
          </cell>
          <cell r="T919">
            <v>-4029616070</v>
          </cell>
          <cell r="U919">
            <v>-4029616070</v>
          </cell>
          <cell r="V919">
            <v>-4029616070</v>
          </cell>
          <cell r="W919">
            <v>-4029616070</v>
          </cell>
          <cell r="X919">
            <v>-4029616070</v>
          </cell>
          <cell r="Y919">
            <v>-4029616070</v>
          </cell>
          <cell r="AA919" t="str">
            <v>263</v>
          </cell>
        </row>
        <row r="920">
          <cell r="C920" t="str">
            <v>12</v>
          </cell>
          <cell r="G920" t="str">
            <v>120535</v>
          </cell>
          <cell r="I920" t="str">
            <v>263109</v>
          </cell>
          <cell r="M920">
            <v>-526442355</v>
          </cell>
          <cell r="N920">
            <v>-445012769.25999999</v>
          </cell>
          <cell r="O920">
            <v>-981506661.00999999</v>
          </cell>
          <cell r="P920">
            <v>-1108170672.0599999</v>
          </cell>
          <cell r="Q920">
            <v>-1340385882.3199999</v>
          </cell>
          <cell r="R920">
            <v>-1562757735.1700001</v>
          </cell>
          <cell r="S920">
            <v>-542554682.40999997</v>
          </cell>
          <cell r="T920">
            <v>-1307313472.8800001</v>
          </cell>
          <cell r="U920">
            <v>-507786538.72000003</v>
          </cell>
          <cell r="V920">
            <v>875699976.87</v>
          </cell>
          <cell r="W920">
            <v>1925423406.99</v>
          </cell>
          <cell r="X920">
            <v>1696904617.52</v>
          </cell>
          <cell r="Y920">
            <v>1247298703.52</v>
          </cell>
          <cell r="AA920" t="str">
            <v>263</v>
          </cell>
        </row>
        <row r="921">
          <cell r="C921" t="str">
            <v>12</v>
          </cell>
          <cell r="G921" t="str">
            <v>120535</v>
          </cell>
          <cell r="I921" t="str">
            <v>263110</v>
          </cell>
          <cell r="M921">
            <v>9176305822.0799999</v>
          </cell>
          <cell r="N921">
            <v>15597886233.139999</v>
          </cell>
          <cell r="O921">
            <v>15597886233.139999</v>
          </cell>
          <cell r="P921">
            <v>15597886233.139999</v>
          </cell>
          <cell r="Q921">
            <v>15597886233.139999</v>
          </cell>
          <cell r="R921">
            <v>15597886233.139999</v>
          </cell>
          <cell r="S921">
            <v>15597886233.139999</v>
          </cell>
          <cell r="T921">
            <v>15597886233.139999</v>
          </cell>
          <cell r="U921">
            <v>15597886233.139999</v>
          </cell>
          <cell r="V921">
            <v>15597886233.139999</v>
          </cell>
          <cell r="W921">
            <v>15597886233.139999</v>
          </cell>
          <cell r="X921">
            <v>15597886230</v>
          </cell>
          <cell r="Y921">
            <v>15597886230</v>
          </cell>
          <cell r="AA921" t="str">
            <v>263</v>
          </cell>
        </row>
        <row r="922">
          <cell r="C922" t="str">
            <v>12</v>
          </cell>
          <cell r="G922" t="str">
            <v>120535</v>
          </cell>
          <cell r="I922" t="str">
            <v>263152</v>
          </cell>
          <cell r="M922">
            <v>-2887006047.0799999</v>
          </cell>
          <cell r="N922">
            <v>-5708966640.0799999</v>
          </cell>
          <cell r="O922">
            <v>-5708966640.0799999</v>
          </cell>
          <cell r="P922">
            <v>-5708966640.0799999</v>
          </cell>
          <cell r="Q922">
            <v>-5708966640.0799999</v>
          </cell>
          <cell r="R922">
            <v>-5708966640.0799999</v>
          </cell>
          <cell r="S922">
            <v>-5708966640.0799999</v>
          </cell>
          <cell r="T922">
            <v>-5708966640.0799999</v>
          </cell>
          <cell r="U922">
            <v>-5708966640.0799999</v>
          </cell>
          <cell r="V922">
            <v>-5708966640.0799999</v>
          </cell>
          <cell r="W922">
            <v>-5708966640.0799999</v>
          </cell>
          <cell r="X922">
            <v>-5708966638</v>
          </cell>
          <cell r="Y922">
            <v>-5708966638</v>
          </cell>
          <cell r="AA922" t="str">
            <v>263</v>
          </cell>
        </row>
        <row r="923">
          <cell r="C923" t="str">
            <v>12</v>
          </cell>
          <cell r="G923" t="str">
            <v>120535</v>
          </cell>
          <cell r="I923" t="str">
            <v>263153</v>
          </cell>
          <cell r="M923">
            <v>-2821960593</v>
          </cell>
          <cell r="N923">
            <v>0</v>
          </cell>
          <cell r="O923">
            <v>0</v>
          </cell>
          <cell r="P923">
            <v>-293984768</v>
          </cell>
          <cell r="Q923">
            <v>-293984768</v>
          </cell>
          <cell r="R923">
            <v>-293984768</v>
          </cell>
          <cell r="S923">
            <v>-391136264</v>
          </cell>
          <cell r="T923">
            <v>-391136264</v>
          </cell>
          <cell r="U923">
            <v>-391136264</v>
          </cell>
          <cell r="V923">
            <v>-3155128256</v>
          </cell>
          <cell r="W923">
            <v>-3155128256</v>
          </cell>
          <cell r="X923">
            <v>-3155128256</v>
          </cell>
          <cell r="Y923">
            <v>-3155128256</v>
          </cell>
          <cell r="AA923" t="str">
            <v>263</v>
          </cell>
        </row>
        <row r="924">
          <cell r="C924" t="str">
            <v>12</v>
          </cell>
          <cell r="G924" t="str">
            <v>120535</v>
          </cell>
          <cell r="I924" t="str">
            <v>293002</v>
          </cell>
          <cell r="M924">
            <v>274032626.70999998</v>
          </cell>
          <cell r="N924">
            <v>563917044.71000004</v>
          </cell>
          <cell r="O924">
            <v>563917044.71000004</v>
          </cell>
          <cell r="P924">
            <v>563917044.71000004</v>
          </cell>
          <cell r="Q924">
            <v>563917044.71000004</v>
          </cell>
          <cell r="R924">
            <v>563917044.71000004</v>
          </cell>
          <cell r="S924">
            <v>563917044.71000004</v>
          </cell>
          <cell r="T924">
            <v>563917044.71000004</v>
          </cell>
          <cell r="U924">
            <v>563917044.71000004</v>
          </cell>
          <cell r="V924">
            <v>563917044.71000004</v>
          </cell>
          <cell r="W924">
            <v>563917044.71000004</v>
          </cell>
          <cell r="X924">
            <v>563917044</v>
          </cell>
          <cell r="Y924">
            <v>563917044</v>
          </cell>
          <cell r="AA924" t="str">
            <v>293</v>
          </cell>
        </row>
        <row r="925">
          <cell r="C925" t="str">
            <v>12</v>
          </cell>
          <cell r="G925" t="str">
            <v>120535</v>
          </cell>
          <cell r="I925" t="str">
            <v>293003</v>
          </cell>
          <cell r="M925">
            <v>289884418</v>
          </cell>
          <cell r="N925">
            <v>0</v>
          </cell>
          <cell r="O925">
            <v>0</v>
          </cell>
          <cell r="P925">
            <v>12969361</v>
          </cell>
          <cell r="Q925">
            <v>12969361</v>
          </cell>
          <cell r="R925">
            <v>12969361</v>
          </cell>
          <cell r="S925">
            <v>511320909</v>
          </cell>
          <cell r="T925">
            <v>511320909</v>
          </cell>
          <cell r="U925">
            <v>511320909</v>
          </cell>
          <cell r="V925">
            <v>779372528</v>
          </cell>
          <cell r="W925">
            <v>779372528</v>
          </cell>
          <cell r="X925">
            <v>779372528</v>
          </cell>
          <cell r="Y925">
            <v>779372528</v>
          </cell>
          <cell r="AA925" t="str">
            <v>293</v>
          </cell>
        </row>
        <row r="926">
          <cell r="C926" t="str">
            <v>12</v>
          </cell>
          <cell r="G926" t="str">
            <v>120535</v>
          </cell>
          <cell r="I926" t="str">
            <v>293010</v>
          </cell>
          <cell r="M926">
            <v>120000000</v>
          </cell>
          <cell r="N926">
            <v>120000000</v>
          </cell>
          <cell r="O926">
            <v>120000000</v>
          </cell>
          <cell r="P926">
            <v>120000000</v>
          </cell>
          <cell r="Q926">
            <v>120000000</v>
          </cell>
          <cell r="R926">
            <v>120000000</v>
          </cell>
          <cell r="S926">
            <v>120000000</v>
          </cell>
          <cell r="T926">
            <v>120000000</v>
          </cell>
          <cell r="U926">
            <v>120000000</v>
          </cell>
          <cell r="V926">
            <v>120000000</v>
          </cell>
          <cell r="W926">
            <v>120000000</v>
          </cell>
          <cell r="X926">
            <v>120000000</v>
          </cell>
          <cell r="Y926">
            <v>120000000</v>
          </cell>
          <cell r="AA926" t="str">
            <v>293</v>
          </cell>
        </row>
        <row r="927">
          <cell r="C927" t="str">
            <v>12</v>
          </cell>
          <cell r="G927" t="str">
            <v>120535</v>
          </cell>
          <cell r="I927" t="str">
            <v>293052</v>
          </cell>
          <cell r="M927">
            <v>-0.14000000000000001</v>
          </cell>
          <cell r="N927">
            <v>-0.14000000000000001</v>
          </cell>
          <cell r="O927">
            <v>-0.14000000000000001</v>
          </cell>
          <cell r="P927">
            <v>-0.14000000000000001</v>
          </cell>
          <cell r="Q927">
            <v>-0.14000000000000001</v>
          </cell>
          <cell r="R927">
            <v>-0.14000000000000001</v>
          </cell>
          <cell r="S927">
            <v>-0.14000000000000001</v>
          </cell>
          <cell r="T927">
            <v>-0.14000000000000001</v>
          </cell>
          <cell r="U927">
            <v>-0.14000000000000001</v>
          </cell>
          <cell r="V927">
            <v>-0.14000000000000001</v>
          </cell>
          <cell r="W927">
            <v>-0.14000000000000001</v>
          </cell>
          <cell r="X927">
            <v>0</v>
          </cell>
          <cell r="Y927">
            <v>0</v>
          </cell>
          <cell r="AA927" t="str">
            <v>293</v>
          </cell>
        </row>
        <row r="928">
          <cell r="C928" t="str">
            <v>12</v>
          </cell>
          <cell r="G928" t="str">
            <v>120535</v>
          </cell>
          <cell r="I928" t="str">
            <v>293101</v>
          </cell>
          <cell r="M928">
            <v>1106798849.52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33270488</v>
          </cell>
          <cell r="V928">
            <v>33270488</v>
          </cell>
          <cell r="W928">
            <v>33270488</v>
          </cell>
          <cell r="X928">
            <v>33270488</v>
          </cell>
          <cell r="Y928">
            <v>33270488</v>
          </cell>
          <cell r="AA928" t="str">
            <v>293</v>
          </cell>
        </row>
        <row r="929">
          <cell r="C929" t="str">
            <v>12</v>
          </cell>
          <cell r="G929" t="str">
            <v>120535</v>
          </cell>
          <cell r="I929" t="str">
            <v>293102</v>
          </cell>
          <cell r="M929">
            <v>249235042.33000001</v>
          </cell>
          <cell r="N929">
            <v>361754662.32999998</v>
          </cell>
          <cell r="O929">
            <v>361754662.32999998</v>
          </cell>
          <cell r="P929">
            <v>361754662.32999998</v>
          </cell>
          <cell r="Q929">
            <v>361754662.32999998</v>
          </cell>
          <cell r="R929">
            <v>361754662.32999998</v>
          </cell>
          <cell r="S929">
            <v>361754662.32999998</v>
          </cell>
          <cell r="T929">
            <v>361754662.32999998</v>
          </cell>
          <cell r="U929">
            <v>361754662.32999998</v>
          </cell>
          <cell r="V929">
            <v>361754662.32999998</v>
          </cell>
          <cell r="W929">
            <v>361754662.32999998</v>
          </cell>
          <cell r="X929">
            <v>361754662</v>
          </cell>
          <cell r="Y929">
            <v>361754662</v>
          </cell>
          <cell r="AA929" t="str">
            <v>293</v>
          </cell>
        </row>
        <row r="930">
          <cell r="C930" t="str">
            <v>12</v>
          </cell>
          <cell r="G930" t="str">
            <v>120535</v>
          </cell>
          <cell r="I930" t="str">
            <v>293103</v>
          </cell>
          <cell r="M930">
            <v>112519620</v>
          </cell>
          <cell r="N930">
            <v>0</v>
          </cell>
          <cell r="O930">
            <v>0</v>
          </cell>
          <cell r="P930">
            <v>48096932</v>
          </cell>
          <cell r="Q930">
            <v>48096932</v>
          </cell>
          <cell r="R930">
            <v>48096932</v>
          </cell>
          <cell r="S930">
            <v>305798634</v>
          </cell>
          <cell r="T930">
            <v>305798634</v>
          </cell>
          <cell r="U930">
            <v>305798634</v>
          </cell>
          <cell r="V930">
            <v>852811850</v>
          </cell>
          <cell r="W930">
            <v>852811850</v>
          </cell>
          <cell r="X930">
            <v>852811850</v>
          </cell>
          <cell r="Y930">
            <v>852811850</v>
          </cell>
          <cell r="AA930" t="str">
            <v>293</v>
          </cell>
        </row>
        <row r="931">
          <cell r="C931" t="str">
            <v>12</v>
          </cell>
          <cell r="G931" t="str">
            <v>120535</v>
          </cell>
          <cell r="I931" t="str">
            <v>293108</v>
          </cell>
          <cell r="M931">
            <v>-56049224</v>
          </cell>
          <cell r="N931">
            <v>45308700.799999997</v>
          </cell>
          <cell r="O931">
            <v>45308700.799999997</v>
          </cell>
          <cell r="P931">
            <v>45308700.799999997</v>
          </cell>
          <cell r="Q931">
            <v>45308700.799999997</v>
          </cell>
          <cell r="R931">
            <v>45308700.799999997</v>
          </cell>
          <cell r="S931">
            <v>45308700.799999997</v>
          </cell>
          <cell r="T931">
            <v>45308700.799999997</v>
          </cell>
          <cell r="U931">
            <v>45308700.799999997</v>
          </cell>
          <cell r="V931">
            <v>45308700.799999997</v>
          </cell>
          <cell r="W931">
            <v>45308700.799999997</v>
          </cell>
          <cell r="X931">
            <v>45308701</v>
          </cell>
          <cell r="Y931">
            <v>45308701</v>
          </cell>
          <cell r="AA931" t="str">
            <v>293</v>
          </cell>
        </row>
        <row r="932">
          <cell r="C932" t="str">
            <v>12</v>
          </cell>
          <cell r="G932" t="str">
            <v>120535</v>
          </cell>
          <cell r="I932" t="str">
            <v>293109</v>
          </cell>
          <cell r="M932">
            <v>101357924.8</v>
          </cell>
          <cell r="N932">
            <v>-132878805.97</v>
          </cell>
          <cell r="O932">
            <v>-290500043.81</v>
          </cell>
          <cell r="P932">
            <v>-336922381.41000003</v>
          </cell>
          <cell r="Q932">
            <v>-386155768.98000002</v>
          </cell>
          <cell r="R932">
            <v>-420656941.69</v>
          </cell>
          <cell r="S932">
            <v>-56730982.399999999</v>
          </cell>
          <cell r="T932">
            <v>-263810466.38</v>
          </cell>
          <cell r="U932">
            <v>-32262020.719999999</v>
          </cell>
          <cell r="V932">
            <v>308828908.32999998</v>
          </cell>
          <cell r="W932">
            <v>294477052.39999998</v>
          </cell>
          <cell r="X932">
            <v>141799463.22</v>
          </cell>
          <cell r="Y932">
            <v>-54415326.780000001</v>
          </cell>
          <cell r="AA932" t="str">
            <v>293</v>
          </cell>
        </row>
        <row r="933">
          <cell r="C933" t="str">
            <v>12</v>
          </cell>
          <cell r="G933" t="str">
            <v>120535</v>
          </cell>
          <cell r="I933" t="str">
            <v>293110</v>
          </cell>
          <cell r="M933">
            <v>2756483688.5599999</v>
          </cell>
          <cell r="N933">
            <v>3863282538.0799999</v>
          </cell>
          <cell r="O933">
            <v>3863282538.0799999</v>
          </cell>
          <cell r="P933">
            <v>3863282538.0799999</v>
          </cell>
          <cell r="Q933">
            <v>3863282538.0799999</v>
          </cell>
          <cell r="R933">
            <v>3863282538.0799999</v>
          </cell>
          <cell r="S933">
            <v>3863282538.0799999</v>
          </cell>
          <cell r="T933">
            <v>3863282538.0799999</v>
          </cell>
          <cell r="U933">
            <v>3863282538.0799999</v>
          </cell>
          <cell r="V933">
            <v>3863282538.0799999</v>
          </cell>
          <cell r="W933">
            <v>3863282538.0799999</v>
          </cell>
          <cell r="X933">
            <v>3863282537</v>
          </cell>
          <cell r="Y933">
            <v>3863282537</v>
          </cell>
          <cell r="AA933" t="str">
            <v>293</v>
          </cell>
        </row>
        <row r="934">
          <cell r="C934" t="str">
            <v>12</v>
          </cell>
          <cell r="G934" t="str">
            <v>120535</v>
          </cell>
          <cell r="I934" t="str">
            <v>293152</v>
          </cell>
          <cell r="M934">
            <v>-27308796</v>
          </cell>
          <cell r="N934">
            <v>-108462040</v>
          </cell>
          <cell r="O934">
            <v>-108462040</v>
          </cell>
          <cell r="P934">
            <v>-108462040</v>
          </cell>
          <cell r="Q934">
            <v>-108462040</v>
          </cell>
          <cell r="R934">
            <v>-108462040</v>
          </cell>
          <cell r="S934">
            <v>-108462040</v>
          </cell>
          <cell r="T934">
            <v>-108462040</v>
          </cell>
          <cell r="U934">
            <v>-108462040</v>
          </cell>
          <cell r="V934">
            <v>-108462040</v>
          </cell>
          <cell r="W934">
            <v>-108462040</v>
          </cell>
          <cell r="X934">
            <v>-108462040</v>
          </cell>
          <cell r="Y934">
            <v>-108462040</v>
          </cell>
          <cell r="AA934" t="str">
            <v>293</v>
          </cell>
        </row>
        <row r="935">
          <cell r="C935" t="str">
            <v>12</v>
          </cell>
          <cell r="G935" t="str">
            <v>120535</v>
          </cell>
          <cell r="I935" t="str">
            <v>293153</v>
          </cell>
          <cell r="M935">
            <v>-81153244</v>
          </cell>
          <cell r="N935">
            <v>0</v>
          </cell>
          <cell r="O935">
            <v>0</v>
          </cell>
          <cell r="P935">
            <v>-66035639</v>
          </cell>
          <cell r="Q935">
            <v>-66035639</v>
          </cell>
          <cell r="R935">
            <v>-66035639</v>
          </cell>
          <cell r="S935">
            <v>-64701791</v>
          </cell>
          <cell r="T935">
            <v>-64701791</v>
          </cell>
          <cell r="U935">
            <v>-64701791</v>
          </cell>
          <cell r="V935">
            <v>-174984798</v>
          </cell>
          <cell r="W935">
            <v>-174984798</v>
          </cell>
          <cell r="X935">
            <v>-174984798</v>
          </cell>
          <cell r="Y935">
            <v>-174984798</v>
          </cell>
          <cell r="AA935" t="str">
            <v>293</v>
          </cell>
        </row>
        <row r="936">
          <cell r="C936" t="str">
            <v>12</v>
          </cell>
          <cell r="G936" t="str">
            <v>120550</v>
          </cell>
          <cell r="I936" t="str">
            <v>263101</v>
          </cell>
          <cell r="M936">
            <v>0</v>
          </cell>
          <cell r="N936">
            <v>0</v>
          </cell>
          <cell r="O936">
            <v>1750000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AA936" t="str">
            <v>263</v>
          </cell>
        </row>
        <row r="937">
          <cell r="C937" t="str">
            <v>12</v>
          </cell>
          <cell r="G937" t="str">
            <v>120550</v>
          </cell>
          <cell r="I937" t="str">
            <v>293001</v>
          </cell>
          <cell r="M937">
            <v>0</v>
          </cell>
          <cell r="N937">
            <v>0</v>
          </cell>
          <cell r="O937">
            <v>0</v>
          </cell>
          <cell r="P937">
            <v>1750000</v>
          </cell>
          <cell r="Q937">
            <v>1750000</v>
          </cell>
          <cell r="R937">
            <v>1750000</v>
          </cell>
          <cell r="S937">
            <v>1750000</v>
          </cell>
          <cell r="T937">
            <v>1750000</v>
          </cell>
          <cell r="U937">
            <v>1750000</v>
          </cell>
          <cell r="V937">
            <v>1750000</v>
          </cell>
          <cell r="W937">
            <v>1750000</v>
          </cell>
          <cell r="X937">
            <v>1750000</v>
          </cell>
          <cell r="Y937">
            <v>1750000</v>
          </cell>
          <cell r="AA937" t="str">
            <v>293</v>
          </cell>
        </row>
        <row r="938">
          <cell r="C938" t="str">
            <v>12</v>
          </cell>
          <cell r="G938" t="str">
            <v>120550</v>
          </cell>
          <cell r="I938" t="str">
            <v>293004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254111707</v>
          </cell>
          <cell r="Y938">
            <v>254111707</v>
          </cell>
          <cell r="AA938" t="str">
            <v>293</v>
          </cell>
        </row>
        <row r="939">
          <cell r="C939" t="str">
            <v>12</v>
          </cell>
          <cell r="G939" t="str">
            <v>120550</v>
          </cell>
          <cell r="I939" t="str">
            <v>293005</v>
          </cell>
          <cell r="M939">
            <v>0</v>
          </cell>
          <cell r="N939">
            <v>0</v>
          </cell>
          <cell r="O939">
            <v>0</v>
          </cell>
          <cell r="P939">
            <v>-2999212</v>
          </cell>
          <cell r="Q939">
            <v>-2999212</v>
          </cell>
          <cell r="R939">
            <v>-2999212</v>
          </cell>
          <cell r="S939">
            <v>17014564916</v>
          </cell>
          <cell r="T939">
            <v>17014564916</v>
          </cell>
          <cell r="U939">
            <v>17014564916</v>
          </cell>
          <cell r="V939">
            <v>-2996392</v>
          </cell>
          <cell r="W939">
            <v>-2996392</v>
          </cell>
          <cell r="X939">
            <v>-2996392</v>
          </cell>
          <cell r="Y939">
            <v>-2996392</v>
          </cell>
          <cell r="AA939" t="str">
            <v>293</v>
          </cell>
        </row>
        <row r="940">
          <cell r="C940" t="str">
            <v>12</v>
          </cell>
          <cell r="G940" t="str">
            <v>120550</v>
          </cell>
          <cell r="I940" t="str">
            <v>293008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-16649401148</v>
          </cell>
          <cell r="Y940">
            <v>-16649401148</v>
          </cell>
          <cell r="AA940" t="str">
            <v>293</v>
          </cell>
        </row>
        <row r="941">
          <cell r="C941" t="str">
            <v>12</v>
          </cell>
          <cell r="G941" t="str">
            <v>120550</v>
          </cell>
          <cell r="I941" t="str">
            <v>293009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-11685191214</v>
          </cell>
          <cell r="Y941">
            <v>-11685191214</v>
          </cell>
          <cell r="AA941" t="str">
            <v>293</v>
          </cell>
        </row>
        <row r="942">
          <cell r="C942" t="str">
            <v>12</v>
          </cell>
          <cell r="G942" t="str">
            <v>120550</v>
          </cell>
          <cell r="I942" t="str">
            <v>293010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138532067592</v>
          </cell>
          <cell r="Y942">
            <v>138532067592</v>
          </cell>
          <cell r="AA942" t="str">
            <v>293</v>
          </cell>
        </row>
        <row r="943">
          <cell r="C943" t="str">
            <v>12</v>
          </cell>
          <cell r="G943" t="str">
            <v>120550</v>
          </cell>
          <cell r="I943" t="str">
            <v>293052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T943">
            <v>0</v>
          </cell>
          <cell r="U943">
            <v>0</v>
          </cell>
          <cell r="V943">
            <v>0</v>
          </cell>
          <cell r="W943">
            <v>0</v>
          </cell>
          <cell r="X943">
            <v>-5586482607</v>
          </cell>
          <cell r="Y943">
            <v>-5586482607</v>
          </cell>
          <cell r="AA943" t="str">
            <v>293</v>
          </cell>
        </row>
        <row r="944">
          <cell r="C944" t="str">
            <v>12</v>
          </cell>
          <cell r="G944" t="str">
            <v>120550</v>
          </cell>
          <cell r="I944" t="str">
            <v>293053</v>
          </cell>
          <cell r="M944">
            <v>0</v>
          </cell>
          <cell r="N944">
            <v>0</v>
          </cell>
          <cell r="O944">
            <v>0</v>
          </cell>
          <cell r="P944">
            <v>-737107861</v>
          </cell>
          <cell r="Q944">
            <v>-737107861</v>
          </cell>
          <cell r="R944">
            <v>-737107861</v>
          </cell>
          <cell r="S944">
            <v>-649140</v>
          </cell>
          <cell r="T944">
            <v>-649140</v>
          </cell>
          <cell r="U944">
            <v>-649140</v>
          </cell>
          <cell r="V944">
            <v>-2205520793</v>
          </cell>
          <cell r="W944">
            <v>-2205520793</v>
          </cell>
          <cell r="X944">
            <v>-2205520793</v>
          </cell>
          <cell r="Y944">
            <v>-2205520793</v>
          </cell>
          <cell r="AA944" t="str">
            <v>293</v>
          </cell>
        </row>
        <row r="945">
          <cell r="C945" t="str">
            <v>12</v>
          </cell>
          <cell r="G945" t="str">
            <v>120550</v>
          </cell>
          <cell r="I945" t="str">
            <v>293104</v>
          </cell>
          <cell r="M945">
            <v>0</v>
          </cell>
          <cell r="N945">
            <v>254111707</v>
          </cell>
          <cell r="O945">
            <v>254111707</v>
          </cell>
          <cell r="P945">
            <v>254111707</v>
          </cell>
          <cell r="Q945">
            <v>254111707</v>
          </cell>
          <cell r="R945">
            <v>254111707</v>
          </cell>
          <cell r="S945">
            <v>254111707</v>
          </cell>
          <cell r="T945">
            <v>254111707</v>
          </cell>
          <cell r="U945">
            <v>254111707</v>
          </cell>
          <cell r="V945">
            <v>254111707</v>
          </cell>
          <cell r="W945">
            <v>254111707</v>
          </cell>
          <cell r="X945">
            <v>0</v>
          </cell>
          <cell r="Y945">
            <v>0</v>
          </cell>
          <cell r="AA945" t="str">
            <v>293</v>
          </cell>
        </row>
        <row r="946">
          <cell r="C946" t="str">
            <v>12</v>
          </cell>
          <cell r="G946" t="str">
            <v>120550</v>
          </cell>
          <cell r="I946" t="str">
            <v>293105</v>
          </cell>
          <cell r="M946">
            <v>254111707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0</v>
          </cell>
          <cell r="V946">
            <v>0</v>
          </cell>
          <cell r="W946">
            <v>0</v>
          </cell>
          <cell r="X946">
            <v>0</v>
          </cell>
          <cell r="Y946">
            <v>0</v>
          </cell>
          <cell r="AA946" t="str">
            <v>293</v>
          </cell>
        </row>
        <row r="947">
          <cell r="C947" t="str">
            <v>12</v>
          </cell>
          <cell r="G947" t="str">
            <v>120550</v>
          </cell>
          <cell r="I947" t="str">
            <v>293108</v>
          </cell>
          <cell r="M947">
            <v>-3096732958</v>
          </cell>
          <cell r="N947">
            <v>-16649401148</v>
          </cell>
          <cell r="O947">
            <v>-16649401148</v>
          </cell>
          <cell r="P947">
            <v>-16649401148</v>
          </cell>
          <cell r="Q947">
            <v>-16649401148</v>
          </cell>
          <cell r="R947">
            <v>-16649401148</v>
          </cell>
          <cell r="S947">
            <v>-16649401148</v>
          </cell>
          <cell r="T947">
            <v>-16649401148</v>
          </cell>
          <cell r="U947">
            <v>-16649401148</v>
          </cell>
          <cell r="V947">
            <v>-16649401148</v>
          </cell>
          <cell r="W947">
            <v>-16649401148</v>
          </cell>
          <cell r="X947">
            <v>0</v>
          </cell>
          <cell r="Y947">
            <v>0</v>
          </cell>
          <cell r="AA947" t="str">
            <v>293</v>
          </cell>
        </row>
        <row r="948">
          <cell r="C948" t="str">
            <v>12</v>
          </cell>
          <cell r="G948" t="str">
            <v>120550</v>
          </cell>
          <cell r="I948" t="str">
            <v>293109</v>
          </cell>
          <cell r="M948">
            <v>-13552668190</v>
          </cell>
          <cell r="N948">
            <v>-4546795255.96</v>
          </cell>
          <cell r="O948">
            <v>-10354908780.809999</v>
          </cell>
          <cell r="P948">
            <v>-11685191214.01</v>
          </cell>
          <cell r="Q948">
            <v>-11685191214.01</v>
          </cell>
          <cell r="R948">
            <v>-11685191214.01</v>
          </cell>
          <cell r="S948">
            <v>-11685191214.01</v>
          </cell>
          <cell r="T948">
            <v>-11685191214.01</v>
          </cell>
          <cell r="U948">
            <v>-11685191214.01</v>
          </cell>
          <cell r="V948">
            <v>-11685191214.01</v>
          </cell>
          <cell r="W948">
            <v>-11685191214.01</v>
          </cell>
          <cell r="X948">
            <v>0</v>
          </cell>
          <cell r="Y948">
            <v>0</v>
          </cell>
          <cell r="AA948" t="str">
            <v>293</v>
          </cell>
        </row>
        <row r="949">
          <cell r="C949" t="str">
            <v>12</v>
          </cell>
          <cell r="G949" t="str">
            <v>120550</v>
          </cell>
          <cell r="I949" t="str">
            <v>293110</v>
          </cell>
          <cell r="M949">
            <v>138532067592.38</v>
          </cell>
          <cell r="N949">
            <v>138532067592.38</v>
          </cell>
          <cell r="O949">
            <v>138532067592.38</v>
          </cell>
          <cell r="P949">
            <v>138532067592.38</v>
          </cell>
          <cell r="Q949">
            <v>138532067592.38</v>
          </cell>
          <cell r="R949">
            <v>138532067592.38</v>
          </cell>
          <cell r="S949">
            <v>138532067592.38</v>
          </cell>
          <cell r="T949">
            <v>138532067592.38</v>
          </cell>
          <cell r="U949">
            <v>138532067592.38</v>
          </cell>
          <cell r="V949">
            <v>138532067592.38</v>
          </cell>
          <cell r="W949">
            <v>138532067592.38</v>
          </cell>
          <cell r="X949">
            <v>0</v>
          </cell>
          <cell r="Y949">
            <v>0</v>
          </cell>
          <cell r="AA949" t="str">
            <v>293</v>
          </cell>
        </row>
        <row r="950">
          <cell r="C950" t="str">
            <v>12</v>
          </cell>
          <cell r="G950" t="str">
            <v>120550</v>
          </cell>
          <cell r="I950" t="str">
            <v>293152</v>
          </cell>
          <cell r="M950">
            <v>-2539412370</v>
          </cell>
          <cell r="N950">
            <v>-5586482607</v>
          </cell>
          <cell r="O950">
            <v>-5586482607</v>
          </cell>
          <cell r="P950">
            <v>-5586482607</v>
          </cell>
          <cell r="Q950">
            <v>-5586482607</v>
          </cell>
          <cell r="R950">
            <v>-5586482607</v>
          </cell>
          <cell r="S950">
            <v>-5586482607</v>
          </cell>
          <cell r="T950">
            <v>-5586482607</v>
          </cell>
          <cell r="U950">
            <v>-5586482607</v>
          </cell>
          <cell r="V950">
            <v>-5586482607</v>
          </cell>
          <cell r="W950">
            <v>-5586482607</v>
          </cell>
          <cell r="X950">
            <v>0</v>
          </cell>
          <cell r="Y950">
            <v>0</v>
          </cell>
          <cell r="AA950" t="str">
            <v>293</v>
          </cell>
        </row>
        <row r="951">
          <cell r="C951" t="str">
            <v>12</v>
          </cell>
          <cell r="G951" t="str">
            <v>120550</v>
          </cell>
          <cell r="I951" t="str">
            <v>293153</v>
          </cell>
          <cell r="M951">
            <v>-3047070237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0</v>
          </cell>
          <cell r="V951">
            <v>0</v>
          </cell>
          <cell r="W951">
            <v>0</v>
          </cell>
          <cell r="X951">
            <v>0</v>
          </cell>
          <cell r="Y951">
            <v>0</v>
          </cell>
          <cell r="AA951" t="str">
            <v>293</v>
          </cell>
        </row>
        <row r="952">
          <cell r="C952" t="str">
            <v>12</v>
          </cell>
          <cell r="G952" t="str">
            <v>120555</v>
          </cell>
          <cell r="I952" t="str">
            <v>293002</v>
          </cell>
          <cell r="M952">
            <v>19451149</v>
          </cell>
          <cell r="N952">
            <v>19451149</v>
          </cell>
          <cell r="O952">
            <v>19451149</v>
          </cell>
          <cell r="P952">
            <v>19451149</v>
          </cell>
          <cell r="Q952">
            <v>19451149</v>
          </cell>
          <cell r="R952">
            <v>19451149</v>
          </cell>
          <cell r="S952">
            <v>57540137</v>
          </cell>
          <cell r="T952">
            <v>57540137</v>
          </cell>
          <cell r="U952">
            <v>57540137</v>
          </cell>
          <cell r="V952">
            <v>57540137</v>
          </cell>
          <cell r="W952">
            <v>57540137</v>
          </cell>
          <cell r="X952">
            <v>57540137</v>
          </cell>
          <cell r="Y952">
            <v>57540137</v>
          </cell>
          <cell r="AA952" t="str">
            <v>293</v>
          </cell>
        </row>
        <row r="953">
          <cell r="C953" t="str">
            <v>12</v>
          </cell>
          <cell r="G953" t="str">
            <v>120555</v>
          </cell>
          <cell r="I953" t="str">
            <v>293003</v>
          </cell>
          <cell r="M953">
            <v>38088988</v>
          </cell>
          <cell r="N953">
            <v>0</v>
          </cell>
          <cell r="O953">
            <v>0</v>
          </cell>
          <cell r="P953">
            <v>159707713</v>
          </cell>
          <cell r="Q953">
            <v>159707713</v>
          </cell>
          <cell r="R953">
            <v>159707713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0</v>
          </cell>
          <cell r="AA953" t="str">
            <v>293</v>
          </cell>
        </row>
        <row r="954">
          <cell r="C954" t="str">
            <v>12</v>
          </cell>
          <cell r="G954" t="str">
            <v>120555</v>
          </cell>
          <cell r="I954" t="str">
            <v>293010</v>
          </cell>
          <cell r="M954">
            <v>19000000</v>
          </cell>
          <cell r="N954">
            <v>57088988</v>
          </cell>
          <cell r="O954">
            <v>57088988</v>
          </cell>
          <cell r="P954">
            <v>57088988</v>
          </cell>
          <cell r="Q954">
            <v>57088988</v>
          </cell>
          <cell r="R954">
            <v>57088988</v>
          </cell>
          <cell r="S954">
            <v>19000000</v>
          </cell>
          <cell r="T954">
            <v>19000000</v>
          </cell>
          <cell r="U954">
            <v>19000000</v>
          </cell>
          <cell r="V954">
            <v>19000000</v>
          </cell>
          <cell r="W954">
            <v>19000000</v>
          </cell>
          <cell r="X954">
            <v>19000000</v>
          </cell>
          <cell r="Y954">
            <v>19000000</v>
          </cell>
          <cell r="AA954" t="str">
            <v>293</v>
          </cell>
        </row>
        <row r="955">
          <cell r="C955" t="str">
            <v>12</v>
          </cell>
          <cell r="G955" t="str">
            <v>120555</v>
          </cell>
          <cell r="I955" t="str">
            <v>293053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-39476623</v>
          </cell>
          <cell r="T955">
            <v>-39476623</v>
          </cell>
          <cell r="U955">
            <v>-39476623</v>
          </cell>
          <cell r="V955">
            <v>-65686957</v>
          </cell>
          <cell r="W955">
            <v>-65686957</v>
          </cell>
          <cell r="X955">
            <v>-65686957</v>
          </cell>
          <cell r="Y955">
            <v>-65686957</v>
          </cell>
          <cell r="AA955" t="str">
            <v>293</v>
          </cell>
        </row>
        <row r="956">
          <cell r="C956" t="str">
            <v>12</v>
          </cell>
          <cell r="G956" t="str">
            <v>120599</v>
          </cell>
          <cell r="I956" t="str">
            <v>263000</v>
          </cell>
          <cell r="M956">
            <v>2465301957.4200001</v>
          </cell>
          <cell r="N956">
            <v>2465301957.4200001</v>
          </cell>
          <cell r="O956">
            <v>2465301957.4200001</v>
          </cell>
          <cell r="P956">
            <v>2465301957.4200001</v>
          </cell>
          <cell r="Q956">
            <v>2465301957.4200001</v>
          </cell>
          <cell r="R956">
            <v>2465301957.4200001</v>
          </cell>
          <cell r="S956">
            <v>2465301957.4200001</v>
          </cell>
          <cell r="T956">
            <v>2465301957.4200001</v>
          </cell>
          <cell r="U956">
            <v>2465301957.4200001</v>
          </cell>
          <cell r="V956">
            <v>2465301957.4200001</v>
          </cell>
          <cell r="W956">
            <v>2465301957.4200001</v>
          </cell>
          <cell r="X956">
            <v>2465301957</v>
          </cell>
          <cell r="Y956">
            <v>2465301957</v>
          </cell>
          <cell r="AA956" t="str">
            <v>263</v>
          </cell>
        </row>
        <row r="957">
          <cell r="C957" t="str">
            <v>12</v>
          </cell>
          <cell r="G957" t="str">
            <v>120599</v>
          </cell>
          <cell r="I957" t="str">
            <v>293000</v>
          </cell>
          <cell r="M957">
            <v>47505481.549999997</v>
          </cell>
          <cell r="N957">
            <v>47505481.549999997</v>
          </cell>
          <cell r="O957">
            <v>47505481.549999997</v>
          </cell>
          <cell r="P957">
            <v>47505481.549999997</v>
          </cell>
          <cell r="Q957">
            <v>47505481.549999997</v>
          </cell>
          <cell r="R957">
            <v>47505481.549999997</v>
          </cell>
          <cell r="S957">
            <v>47505481.549999997</v>
          </cell>
          <cell r="T957">
            <v>47505481.549999997</v>
          </cell>
          <cell r="U957">
            <v>47505481.549999997</v>
          </cell>
          <cell r="V957">
            <v>47505481.549999997</v>
          </cell>
          <cell r="W957">
            <v>47505481.549999997</v>
          </cell>
          <cell r="X957">
            <v>47505481</v>
          </cell>
          <cell r="Y957">
            <v>47505481</v>
          </cell>
          <cell r="AA957" t="str">
            <v>293</v>
          </cell>
        </row>
        <row r="958">
          <cell r="C958" t="str">
            <v>12</v>
          </cell>
          <cell r="G958" t="str">
            <v>122505</v>
          </cell>
          <cell r="I958" t="str">
            <v>010</v>
          </cell>
          <cell r="M958">
            <v>20000000</v>
          </cell>
          <cell r="N958">
            <v>20000000</v>
          </cell>
          <cell r="O958">
            <v>20000000</v>
          </cell>
          <cell r="P958">
            <v>20000000</v>
          </cell>
          <cell r="Q958">
            <v>20000000</v>
          </cell>
          <cell r="R958">
            <v>20000000</v>
          </cell>
          <cell r="S958">
            <v>20000000</v>
          </cell>
          <cell r="T958">
            <v>20000000</v>
          </cell>
          <cell r="U958">
            <v>20000000</v>
          </cell>
          <cell r="V958">
            <v>10000000</v>
          </cell>
          <cell r="W958">
            <v>5000000</v>
          </cell>
          <cell r="X958">
            <v>5000000</v>
          </cell>
          <cell r="Y958">
            <v>5000000</v>
          </cell>
          <cell r="AA958" t="str">
            <v>010</v>
          </cell>
        </row>
        <row r="959">
          <cell r="C959" t="str">
            <v>12</v>
          </cell>
          <cell r="G959" t="str">
            <v>122505</v>
          </cell>
          <cell r="I959" t="str">
            <v>012</v>
          </cell>
          <cell r="M959">
            <v>100000000</v>
          </cell>
          <cell r="N959">
            <v>100000000</v>
          </cell>
          <cell r="O959">
            <v>100000000</v>
          </cell>
          <cell r="P959">
            <v>100000000</v>
          </cell>
          <cell r="Q959">
            <v>100000000</v>
          </cell>
          <cell r="R959">
            <v>100000000</v>
          </cell>
          <cell r="S959">
            <v>100000000</v>
          </cell>
          <cell r="T959">
            <v>100000000</v>
          </cell>
          <cell r="U959">
            <v>100000000</v>
          </cell>
          <cell r="V959">
            <v>100000000</v>
          </cell>
          <cell r="W959">
            <v>100000000</v>
          </cell>
          <cell r="X959">
            <v>100000000</v>
          </cell>
          <cell r="Y959">
            <v>100000000</v>
          </cell>
          <cell r="AA959" t="str">
            <v>012</v>
          </cell>
        </row>
        <row r="960">
          <cell r="C960" t="str">
            <v>12</v>
          </cell>
          <cell r="G960" t="str">
            <v>122505</v>
          </cell>
          <cell r="I960" t="str">
            <v>254</v>
          </cell>
          <cell r="M960">
            <v>0</v>
          </cell>
          <cell r="N960">
            <v>0</v>
          </cell>
          <cell r="O960">
            <v>4332436500</v>
          </cell>
          <cell r="P960">
            <v>0</v>
          </cell>
          <cell r="Q960">
            <v>2100647800</v>
          </cell>
          <cell r="R960">
            <v>2441614000</v>
          </cell>
          <cell r="S960">
            <v>1384574400</v>
          </cell>
          <cell r="T960">
            <v>860275200</v>
          </cell>
          <cell r="U960">
            <v>1255930000</v>
          </cell>
          <cell r="V960">
            <v>1587472600</v>
          </cell>
          <cell r="W960">
            <v>0</v>
          </cell>
          <cell r="X960">
            <v>3847880000</v>
          </cell>
          <cell r="Y960">
            <v>2804487500</v>
          </cell>
          <cell r="AA960" t="str">
            <v>254</v>
          </cell>
        </row>
        <row r="961">
          <cell r="C961" t="str">
            <v>12</v>
          </cell>
          <cell r="G961" t="str">
            <v>122535</v>
          </cell>
          <cell r="I961" t="str">
            <v>001</v>
          </cell>
          <cell r="M961">
            <v>21276811</v>
          </cell>
          <cell r="N961">
            <v>531126071</v>
          </cell>
          <cell r="O961">
            <v>21276811</v>
          </cell>
          <cell r="P961">
            <v>21276811</v>
          </cell>
          <cell r="Q961">
            <v>21276811</v>
          </cell>
          <cell r="R961">
            <v>21276811</v>
          </cell>
          <cell r="S961">
            <v>21276811</v>
          </cell>
          <cell r="T961">
            <v>21276811</v>
          </cell>
          <cell r="U961">
            <v>21276811</v>
          </cell>
          <cell r="V961">
            <v>262405794</v>
          </cell>
          <cell r="W961">
            <v>14115699.25</v>
          </cell>
          <cell r="X961">
            <v>14115699.25</v>
          </cell>
          <cell r="Y961">
            <v>14068296.25</v>
          </cell>
          <cell r="AA961" t="str">
            <v>001</v>
          </cell>
        </row>
        <row r="962">
          <cell r="C962" t="str">
            <v>12</v>
          </cell>
          <cell r="G962" t="str">
            <v>123555</v>
          </cell>
          <cell r="I962" t="str">
            <v>00101</v>
          </cell>
          <cell r="M962">
            <v>2360124331.5300002</v>
          </cell>
          <cell r="N962">
            <v>2529274756.7399998</v>
          </cell>
          <cell r="O962">
            <v>2130002551.1099999</v>
          </cell>
          <cell r="P962">
            <v>4080715626.3600001</v>
          </cell>
          <cell r="Q962">
            <v>1495188288.1300001</v>
          </cell>
          <cell r="R962">
            <v>1582343939.1300001</v>
          </cell>
          <cell r="S962">
            <v>4329750191.1300001</v>
          </cell>
          <cell r="T962">
            <v>2850102718.1300001</v>
          </cell>
          <cell r="U962">
            <v>1719211342.1300001</v>
          </cell>
          <cell r="V962">
            <v>2152502848.1300001</v>
          </cell>
          <cell r="W962">
            <v>1902083492.1300001</v>
          </cell>
          <cell r="X962">
            <v>2559528052.21</v>
          </cell>
          <cell r="Y962">
            <v>1985116187.4100001</v>
          </cell>
          <cell r="AA962" t="str">
            <v>001</v>
          </cell>
        </row>
        <row r="963">
          <cell r="C963" t="str">
            <v>12</v>
          </cell>
          <cell r="G963" t="str">
            <v>123555</v>
          </cell>
          <cell r="I963" t="str">
            <v>00103</v>
          </cell>
          <cell r="M963">
            <v>11888965.220000001</v>
          </cell>
          <cell r="N963">
            <v>11888965.220000001</v>
          </cell>
          <cell r="O963">
            <v>11888965.220000001</v>
          </cell>
          <cell r="P963">
            <v>11888965.220000001</v>
          </cell>
          <cell r="Q963">
            <v>11888965.220000001</v>
          </cell>
          <cell r="R963">
            <v>11888965.220000001</v>
          </cell>
          <cell r="S963">
            <v>11888965.220000001</v>
          </cell>
          <cell r="T963">
            <v>11888965.220000001</v>
          </cell>
          <cell r="U963">
            <v>11888965.220000001</v>
          </cell>
          <cell r="V963">
            <v>11888965.220000001</v>
          </cell>
          <cell r="W963">
            <v>11888965.220000001</v>
          </cell>
          <cell r="X963">
            <v>0</v>
          </cell>
          <cell r="Y963">
            <v>0</v>
          </cell>
          <cell r="AA963" t="str">
            <v>001</v>
          </cell>
        </row>
        <row r="964">
          <cell r="C964" t="str">
            <v>12</v>
          </cell>
          <cell r="G964" t="str">
            <v>123555</v>
          </cell>
          <cell r="I964" t="str">
            <v>00106</v>
          </cell>
          <cell r="M964">
            <v>2077306829.45</v>
          </cell>
          <cell r="N964">
            <v>3901676326.0100002</v>
          </cell>
          <cell r="O964">
            <v>2437181377.52</v>
          </cell>
          <cell r="P964">
            <v>430704963.56</v>
          </cell>
          <cell r="Q964">
            <v>648437836.85000002</v>
          </cell>
          <cell r="R964">
            <v>156984905.84999999</v>
          </cell>
          <cell r="S964">
            <v>365060043.85000002</v>
          </cell>
          <cell r="T964">
            <v>154980040.84999999</v>
          </cell>
          <cell r="U964">
            <v>143381811.84999999</v>
          </cell>
          <cell r="V964">
            <v>43497996.850000001</v>
          </cell>
          <cell r="W964">
            <v>70023520.849999994</v>
          </cell>
          <cell r="X964">
            <v>21865727.57</v>
          </cell>
          <cell r="Y964">
            <v>54656661.630000003</v>
          </cell>
          <cell r="AA964" t="str">
            <v>001</v>
          </cell>
        </row>
        <row r="965">
          <cell r="C965" t="str">
            <v>12</v>
          </cell>
          <cell r="G965" t="str">
            <v>124510</v>
          </cell>
          <cell r="I965" t="str">
            <v>251</v>
          </cell>
          <cell r="M965">
            <v>5526952089.5600004</v>
          </cell>
          <cell r="N965">
            <v>1002312952.3200001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0</v>
          </cell>
          <cell r="V965">
            <v>0</v>
          </cell>
          <cell r="W965">
            <v>0</v>
          </cell>
          <cell r="X965">
            <v>0</v>
          </cell>
          <cell r="Y965">
            <v>0</v>
          </cell>
          <cell r="AA965" t="str">
            <v>251</v>
          </cell>
        </row>
        <row r="966">
          <cell r="C966" t="str">
            <v>12</v>
          </cell>
          <cell r="G966" t="str">
            <v>125095</v>
          </cell>
          <cell r="I966" t="str">
            <v>001</v>
          </cell>
          <cell r="M966">
            <v>0</v>
          </cell>
          <cell r="N966">
            <v>0</v>
          </cell>
          <cell r="O966">
            <v>33486170</v>
          </cell>
          <cell r="P966">
            <v>33486170</v>
          </cell>
          <cell r="Q966">
            <v>33486170</v>
          </cell>
          <cell r="R966">
            <v>33486170</v>
          </cell>
          <cell r="S966">
            <v>33486170</v>
          </cell>
          <cell r="T966">
            <v>33486170</v>
          </cell>
          <cell r="U966">
            <v>33486170</v>
          </cell>
          <cell r="V966">
            <v>33486170</v>
          </cell>
          <cell r="W966">
            <v>33486170</v>
          </cell>
          <cell r="X966">
            <v>33486170</v>
          </cell>
          <cell r="Y966">
            <v>0</v>
          </cell>
          <cell r="AA966" t="str">
            <v>001</v>
          </cell>
        </row>
        <row r="967">
          <cell r="C967" t="str">
            <v>12</v>
          </cell>
          <cell r="G967" t="str">
            <v>125095</v>
          </cell>
          <cell r="I967" t="str">
            <v>003</v>
          </cell>
          <cell r="M967">
            <v>0</v>
          </cell>
          <cell r="N967">
            <v>13264613877.469999</v>
          </cell>
          <cell r="O967">
            <v>4618148799.0299997</v>
          </cell>
          <cell r="P967">
            <v>5941299524.4799995</v>
          </cell>
          <cell r="Q967">
            <v>11239137111.389999</v>
          </cell>
          <cell r="R967">
            <v>2647140334.6700001</v>
          </cell>
          <cell r="S967">
            <v>621623552.24000001</v>
          </cell>
          <cell r="T967">
            <v>1237481386.52</v>
          </cell>
          <cell r="U967">
            <v>1121496909.28</v>
          </cell>
          <cell r="V967">
            <v>606313519.39999998</v>
          </cell>
          <cell r="W967">
            <v>3289370666.79</v>
          </cell>
          <cell r="X967">
            <v>-136160361.97999999</v>
          </cell>
          <cell r="Y967">
            <v>215688061.80000001</v>
          </cell>
          <cell r="AA967" t="str">
            <v>003</v>
          </cell>
        </row>
        <row r="968">
          <cell r="C968" t="str">
            <v>12</v>
          </cell>
          <cell r="G968" t="str">
            <v>125515</v>
          </cell>
          <cell r="I968" t="str">
            <v>500</v>
          </cell>
          <cell r="M968">
            <v>9000</v>
          </cell>
          <cell r="N968">
            <v>9000</v>
          </cell>
          <cell r="O968">
            <v>9000</v>
          </cell>
          <cell r="P968">
            <v>9000</v>
          </cell>
          <cell r="Q968">
            <v>9000</v>
          </cell>
          <cell r="R968">
            <v>9000</v>
          </cell>
          <cell r="S968">
            <v>9000</v>
          </cell>
          <cell r="T968">
            <v>9000</v>
          </cell>
          <cell r="U968">
            <v>9000</v>
          </cell>
          <cell r="V968">
            <v>9000</v>
          </cell>
          <cell r="W968">
            <v>9000</v>
          </cell>
          <cell r="X968">
            <v>9000</v>
          </cell>
          <cell r="Y968">
            <v>9000</v>
          </cell>
          <cell r="AA968" t="str">
            <v>500</v>
          </cell>
        </row>
        <row r="969">
          <cell r="C969" t="str">
            <v>12</v>
          </cell>
          <cell r="G969" t="str">
            <v>129905</v>
          </cell>
          <cell r="I969" t="str">
            <v>263112</v>
          </cell>
          <cell r="M969">
            <v>-6262686789</v>
          </cell>
          <cell r="N969">
            <v>0</v>
          </cell>
          <cell r="O969">
            <v>0</v>
          </cell>
          <cell r="P969">
            <v>1987486050.51</v>
          </cell>
          <cell r="Q969">
            <v>1987486050.51</v>
          </cell>
          <cell r="R969">
            <v>1987486050.51</v>
          </cell>
          <cell r="S969">
            <v>4337439314.5100002</v>
          </cell>
          <cell r="T969">
            <v>4337439314.5100002</v>
          </cell>
          <cell r="U969">
            <v>4337439314.5100002</v>
          </cell>
          <cell r="V969">
            <v>4051424376.5100002</v>
          </cell>
          <cell r="W969">
            <v>4051424376.5100002</v>
          </cell>
          <cell r="X969">
            <v>-1977919</v>
          </cell>
          <cell r="Y969">
            <v>-1977919</v>
          </cell>
          <cell r="AA969" t="str">
            <v>263</v>
          </cell>
        </row>
        <row r="970">
          <cell r="C970" t="str">
            <v>12</v>
          </cell>
          <cell r="G970" t="str">
            <v>129905</v>
          </cell>
          <cell r="I970" t="str">
            <v>263160</v>
          </cell>
          <cell r="M970">
            <v>-1617296301.4100001</v>
          </cell>
          <cell r="N970">
            <v>-8702982787.4099998</v>
          </cell>
          <cell r="O970">
            <v>-8702982787.4099998</v>
          </cell>
          <cell r="P970">
            <v>-8702982787.4099998</v>
          </cell>
          <cell r="Q970">
            <v>-8702982787.4099998</v>
          </cell>
          <cell r="R970">
            <v>-8702982787.4099998</v>
          </cell>
          <cell r="S970">
            <v>-8702982787.4099998</v>
          </cell>
          <cell r="T970">
            <v>-8702982787.4099998</v>
          </cell>
          <cell r="U970">
            <v>-8702982787.4099998</v>
          </cell>
          <cell r="V970">
            <v>-8702982787.4099998</v>
          </cell>
          <cell r="W970">
            <v>-8702982787.4099998</v>
          </cell>
          <cell r="X970">
            <v>-438055945</v>
          </cell>
          <cell r="Y970">
            <v>-438055945</v>
          </cell>
          <cell r="AA970" t="str">
            <v>263</v>
          </cell>
        </row>
        <row r="971">
          <cell r="C971" t="str">
            <v>12</v>
          </cell>
          <cell r="G971" t="str">
            <v>129905</v>
          </cell>
          <cell r="I971" t="str">
            <v>263161</v>
          </cell>
          <cell r="M971">
            <v>-822999697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-3988593</v>
          </cell>
          <cell r="T971">
            <v>-3988593</v>
          </cell>
          <cell r="U971">
            <v>-3988593</v>
          </cell>
          <cell r="V971">
            <v>-157180404</v>
          </cell>
          <cell r="W971">
            <v>-157180404</v>
          </cell>
          <cell r="X971">
            <v>-157180404</v>
          </cell>
          <cell r="Y971">
            <v>-157180404</v>
          </cell>
          <cell r="AA971" t="str">
            <v>263</v>
          </cell>
        </row>
        <row r="972">
          <cell r="C972" t="str">
            <v>12</v>
          </cell>
          <cell r="G972" t="str">
            <v>129905</v>
          </cell>
          <cell r="I972" t="str">
            <v>293012</v>
          </cell>
          <cell r="M972">
            <v>10197190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0</v>
          </cell>
          <cell r="AA972" t="str">
            <v>293</v>
          </cell>
        </row>
        <row r="973">
          <cell r="C973" t="str">
            <v>12</v>
          </cell>
          <cell r="G973" t="str">
            <v>129905</v>
          </cell>
          <cell r="I973" t="str">
            <v>293060</v>
          </cell>
          <cell r="M973">
            <v>-86725514.939999998</v>
          </cell>
          <cell r="N973">
            <v>-76528324.939999998</v>
          </cell>
          <cell r="O973">
            <v>-76528324.939999998</v>
          </cell>
          <cell r="P973">
            <v>-76528324.939999998</v>
          </cell>
          <cell r="Q973">
            <v>-76528324.939999998</v>
          </cell>
          <cell r="R973">
            <v>-76528324.939999998</v>
          </cell>
          <cell r="S973">
            <v>-76528324.939999998</v>
          </cell>
          <cell r="T973">
            <v>-76528324.939999998</v>
          </cell>
          <cell r="U973">
            <v>-76528324.939999998</v>
          </cell>
          <cell r="V973">
            <v>-76528324.939999998</v>
          </cell>
          <cell r="W973">
            <v>-76528324.939999998</v>
          </cell>
          <cell r="X973">
            <v>-76528324</v>
          </cell>
          <cell r="Y973">
            <v>-76528324</v>
          </cell>
          <cell r="AA973" t="str">
            <v>293</v>
          </cell>
        </row>
        <row r="974">
          <cell r="C974" t="str">
            <v>12</v>
          </cell>
          <cell r="G974" t="str">
            <v>129905</v>
          </cell>
          <cell r="I974" t="str">
            <v>293061</v>
          </cell>
          <cell r="M974">
            <v>0</v>
          </cell>
          <cell r="N974">
            <v>0</v>
          </cell>
          <cell r="O974">
            <v>0</v>
          </cell>
          <cell r="P974">
            <v>-1</v>
          </cell>
          <cell r="Q974">
            <v>-1</v>
          </cell>
          <cell r="R974">
            <v>-1</v>
          </cell>
          <cell r="S974">
            <v>-1</v>
          </cell>
          <cell r="T974">
            <v>-1</v>
          </cell>
          <cell r="U974">
            <v>-1</v>
          </cell>
          <cell r="V974">
            <v>-1</v>
          </cell>
          <cell r="W974">
            <v>-1</v>
          </cell>
          <cell r="X974">
            <v>-1</v>
          </cell>
          <cell r="Y974">
            <v>-1</v>
          </cell>
          <cell r="AA974" t="str">
            <v>293</v>
          </cell>
        </row>
        <row r="975">
          <cell r="C975" t="str">
            <v>12</v>
          </cell>
          <cell r="G975" t="str">
            <v>129905</v>
          </cell>
          <cell r="I975" t="str">
            <v>293112</v>
          </cell>
          <cell r="M975">
            <v>603449690</v>
          </cell>
          <cell r="N975">
            <v>0</v>
          </cell>
          <cell r="O975">
            <v>0</v>
          </cell>
          <cell r="P975">
            <v>98421560</v>
          </cell>
          <cell r="Q975">
            <v>98421560</v>
          </cell>
          <cell r="R975">
            <v>98421560</v>
          </cell>
          <cell r="S975">
            <v>124510920</v>
          </cell>
          <cell r="T975">
            <v>124510920</v>
          </cell>
          <cell r="U975">
            <v>124510920</v>
          </cell>
          <cell r="V975">
            <v>4234319959</v>
          </cell>
          <cell r="W975">
            <v>4234319959</v>
          </cell>
          <cell r="X975">
            <v>8287722254</v>
          </cell>
          <cell r="Y975">
            <v>8287722254</v>
          </cell>
          <cell r="AA975" t="str">
            <v>293</v>
          </cell>
        </row>
        <row r="976">
          <cell r="C976" t="str">
            <v>12</v>
          </cell>
          <cell r="G976" t="str">
            <v>129905</v>
          </cell>
          <cell r="I976" t="str">
            <v>293160</v>
          </cell>
          <cell r="M976">
            <v>-1803014999.99</v>
          </cell>
          <cell r="N976">
            <v>-1307587120.99</v>
          </cell>
          <cell r="O976">
            <v>-1307587120.99</v>
          </cell>
          <cell r="P976">
            <v>-1307587120.99</v>
          </cell>
          <cell r="Q976">
            <v>-1307587120.99</v>
          </cell>
          <cell r="R976">
            <v>-1307587120.99</v>
          </cell>
          <cell r="S976">
            <v>-1307587120.99</v>
          </cell>
          <cell r="T976">
            <v>-1307587120.99</v>
          </cell>
          <cell r="U976">
            <v>-1307587120.99</v>
          </cell>
          <cell r="V976">
            <v>-1307587120.99</v>
          </cell>
          <cell r="W976">
            <v>-1307587120.99</v>
          </cell>
          <cell r="X976">
            <v>-9572513960</v>
          </cell>
          <cell r="Y976">
            <v>-9572513960</v>
          </cell>
          <cell r="AA976" t="str">
            <v>293</v>
          </cell>
        </row>
        <row r="977">
          <cell r="C977" t="str">
            <v>12</v>
          </cell>
          <cell r="G977" t="str">
            <v>129905</v>
          </cell>
          <cell r="I977" t="str">
            <v>293161</v>
          </cell>
          <cell r="M977">
            <v>-108021811</v>
          </cell>
          <cell r="N977">
            <v>0</v>
          </cell>
          <cell r="O977">
            <v>0</v>
          </cell>
          <cell r="P977">
            <v>-306931013</v>
          </cell>
          <cell r="Q977">
            <v>-306931013</v>
          </cell>
          <cell r="R977">
            <v>-306931013</v>
          </cell>
          <cell r="S977">
            <v>-50387109</v>
          </cell>
          <cell r="T977">
            <v>-50387109</v>
          </cell>
          <cell r="U977">
            <v>-50387109</v>
          </cell>
          <cell r="V977">
            <v>-138033544</v>
          </cell>
          <cell r="W977">
            <v>-138033544</v>
          </cell>
          <cell r="X977">
            <v>-138033544</v>
          </cell>
          <cell r="Y977">
            <v>-138033544</v>
          </cell>
          <cell r="AA977" t="str">
            <v>293</v>
          </cell>
        </row>
        <row r="978">
          <cell r="C978" t="str">
            <v>13</v>
          </cell>
          <cell r="G978" t="str">
            <v>130505</v>
          </cell>
          <cell r="I978" t="str">
            <v/>
          </cell>
          <cell r="M978">
            <v>7207768210.5200005</v>
          </cell>
          <cell r="N978">
            <v>7080008430.1099997</v>
          </cell>
          <cell r="O978">
            <v>6967744965.8599997</v>
          </cell>
          <cell r="P978">
            <v>6966790348.3400002</v>
          </cell>
          <cell r="Q978">
            <v>6767251728.5500002</v>
          </cell>
          <cell r="R978">
            <v>7236662188.0200005</v>
          </cell>
          <cell r="S978">
            <v>7836489417.4300003</v>
          </cell>
          <cell r="T978">
            <v>7777729945.5699997</v>
          </cell>
          <cell r="U978">
            <v>7349633762.8000002</v>
          </cell>
          <cell r="V978">
            <v>7384775695.9700003</v>
          </cell>
          <cell r="W978">
            <v>8276591327.4399996</v>
          </cell>
          <cell r="X978">
            <v>8464883124.7200003</v>
          </cell>
          <cell r="Y978">
            <v>7499654753.2799997</v>
          </cell>
          <cell r="AA978" t="str">
            <v/>
          </cell>
        </row>
        <row r="979">
          <cell r="C979" t="str">
            <v>13</v>
          </cell>
          <cell r="G979" t="str">
            <v>130505</v>
          </cell>
          <cell r="I979" t="str">
            <v/>
          </cell>
          <cell r="M979">
            <v>1664741332.27</v>
          </cell>
          <cell r="N979">
            <v>1773356342.0799999</v>
          </cell>
          <cell r="O979">
            <v>1706375830.05</v>
          </cell>
          <cell r="P979">
            <v>1980707486.05</v>
          </cell>
          <cell r="Q979">
            <v>1382263741.6900001</v>
          </cell>
          <cell r="R979">
            <v>1490277602.97</v>
          </cell>
          <cell r="S979">
            <v>1871778051.3099999</v>
          </cell>
          <cell r="T979">
            <v>1843259706.75</v>
          </cell>
          <cell r="U979">
            <v>1909903361.47</v>
          </cell>
          <cell r="V979">
            <v>2497207162.1900001</v>
          </cell>
          <cell r="W979">
            <v>2987773590.1799998</v>
          </cell>
          <cell r="X979">
            <v>2714078964</v>
          </cell>
          <cell r="Y979">
            <v>2889871065.7399998</v>
          </cell>
          <cell r="AA979" t="str">
            <v/>
          </cell>
        </row>
        <row r="980">
          <cell r="C980" t="str">
            <v>13</v>
          </cell>
          <cell r="G980" t="str">
            <v>130505</v>
          </cell>
          <cell r="I980" t="str">
            <v/>
          </cell>
          <cell r="M980">
            <v>1095672855.3800001</v>
          </cell>
          <cell r="N980">
            <v>1059460256.71</v>
          </cell>
          <cell r="O980">
            <v>-3511734566.1500001</v>
          </cell>
          <cell r="P980">
            <v>1075205454.52</v>
          </cell>
          <cell r="Q980">
            <v>1375861862.3099999</v>
          </cell>
          <cell r="R980">
            <v>1589490114.9000001</v>
          </cell>
          <cell r="S980">
            <v>1351036359.28</v>
          </cell>
          <cell r="T980">
            <v>1160245193.4400001</v>
          </cell>
          <cell r="U980">
            <v>831099654.40999997</v>
          </cell>
          <cell r="V980">
            <v>961133043.96000004</v>
          </cell>
          <cell r="W980">
            <v>1127123769.7</v>
          </cell>
          <cell r="X980">
            <v>1416618817.0799999</v>
          </cell>
          <cell r="Y980">
            <v>2176695321.3299999</v>
          </cell>
          <cell r="AA980" t="str">
            <v/>
          </cell>
        </row>
        <row r="981">
          <cell r="C981" t="str">
            <v>13</v>
          </cell>
          <cell r="G981" t="str">
            <v>130505</v>
          </cell>
          <cell r="I981" t="str">
            <v/>
          </cell>
          <cell r="M981">
            <v>2278635673.3000002</v>
          </cell>
          <cell r="N981">
            <v>1876465678.79</v>
          </cell>
          <cell r="O981">
            <v>1944893502.8099999</v>
          </cell>
          <cell r="P981">
            <v>1845116727.8099999</v>
          </cell>
          <cell r="Q981">
            <v>1856955489.75</v>
          </cell>
          <cell r="R981">
            <v>1907336060.5599999</v>
          </cell>
          <cell r="S981">
            <v>2287082729.6900001</v>
          </cell>
          <cell r="T981">
            <v>1853837299.95</v>
          </cell>
          <cell r="U981">
            <v>2039738224.9200001</v>
          </cell>
          <cell r="V981">
            <v>3098688549.7199998</v>
          </cell>
          <cell r="W981">
            <v>3821177651.8400002</v>
          </cell>
          <cell r="X981">
            <v>3854966588.3899999</v>
          </cell>
          <cell r="Y981">
            <v>2618414433.9200001</v>
          </cell>
          <cell r="AA981" t="str">
            <v/>
          </cell>
        </row>
        <row r="982">
          <cell r="C982" t="str">
            <v>13</v>
          </cell>
          <cell r="G982" t="str">
            <v>130505</v>
          </cell>
          <cell r="I982" t="str">
            <v/>
          </cell>
          <cell r="M982">
            <v>2912035056.79</v>
          </cell>
          <cell r="N982">
            <v>2625967812.3499999</v>
          </cell>
          <cell r="O982">
            <v>3044705691.9400001</v>
          </cell>
          <cell r="P982">
            <v>3087670028.04</v>
          </cell>
          <cell r="Q982">
            <v>2879983892.7600002</v>
          </cell>
          <cell r="R982">
            <v>2677908717.6799998</v>
          </cell>
          <cell r="S982">
            <v>2873085168.9099998</v>
          </cell>
          <cell r="T982">
            <v>2817182977.0599999</v>
          </cell>
          <cell r="U982">
            <v>2973609653.96</v>
          </cell>
          <cell r="V982">
            <v>3848993535.7800002</v>
          </cell>
          <cell r="W982">
            <v>5176113636.7600002</v>
          </cell>
          <cell r="X982">
            <v>5116251960.6000004</v>
          </cell>
          <cell r="Y982">
            <v>3847815417.5300002</v>
          </cell>
          <cell r="AA982" t="str">
            <v/>
          </cell>
        </row>
        <row r="983">
          <cell r="C983" t="str">
            <v>13</v>
          </cell>
          <cell r="G983" t="str">
            <v>130505</v>
          </cell>
          <cell r="I983" t="str">
            <v/>
          </cell>
          <cell r="M983">
            <v>0</v>
          </cell>
          <cell r="N983">
            <v>0</v>
          </cell>
          <cell r="O983">
            <v>0</v>
          </cell>
          <cell r="P983">
            <v>3604173</v>
          </cell>
          <cell r="Q983">
            <v>1490729034.9400001</v>
          </cell>
          <cell r="R983">
            <v>2192080567.8600001</v>
          </cell>
          <cell r="S983">
            <v>2132360853.28</v>
          </cell>
          <cell r="T983">
            <v>1962421126.3399999</v>
          </cell>
          <cell r="U983">
            <v>2154606397.1900001</v>
          </cell>
          <cell r="V983">
            <v>4011176328.8200002</v>
          </cell>
          <cell r="W983">
            <v>4384722076.9799995</v>
          </cell>
          <cell r="X983">
            <v>3501199875.21</v>
          </cell>
          <cell r="Y983">
            <v>3004987591.7600002</v>
          </cell>
          <cell r="AA983" t="str">
            <v/>
          </cell>
        </row>
        <row r="984">
          <cell r="C984" t="str">
            <v>13</v>
          </cell>
          <cell r="G984" t="str">
            <v>130505</v>
          </cell>
          <cell r="I984" t="str">
            <v/>
          </cell>
          <cell r="M984">
            <v>1407294649.0899999</v>
          </cell>
          <cell r="N984">
            <v>1330298120.4100001</v>
          </cell>
          <cell r="O984">
            <v>1600582306.3900001</v>
          </cell>
          <cell r="P984">
            <v>1649005303.54</v>
          </cell>
          <cell r="Q984">
            <v>1375074015.72</v>
          </cell>
          <cell r="R984">
            <v>1449933908.3</v>
          </cell>
          <cell r="S984">
            <v>1522652080.55</v>
          </cell>
          <cell r="T984">
            <v>1321109766.1900001</v>
          </cell>
          <cell r="U984">
            <v>1465074643.1199999</v>
          </cell>
          <cell r="V984">
            <v>1705980435.8900001</v>
          </cell>
          <cell r="W984">
            <v>2187668395.0999999</v>
          </cell>
          <cell r="X984">
            <v>2245845155.73</v>
          </cell>
          <cell r="Y984">
            <v>2031506840.8699999</v>
          </cell>
          <cell r="AA984" t="str">
            <v/>
          </cell>
        </row>
        <row r="985">
          <cell r="C985" t="str">
            <v>13</v>
          </cell>
          <cell r="G985" t="str">
            <v>130505</v>
          </cell>
          <cell r="I985" t="str">
            <v/>
          </cell>
          <cell r="M985">
            <v>184111081.71000001</v>
          </cell>
          <cell r="N985">
            <v>173362396.99000001</v>
          </cell>
          <cell r="O985">
            <v>134345454.66</v>
          </cell>
          <cell r="P985">
            <v>189049717.94999999</v>
          </cell>
          <cell r="Q985">
            <v>3756548385.25</v>
          </cell>
          <cell r="R985">
            <v>6125344649.2299995</v>
          </cell>
          <cell r="S985">
            <v>5830287327.5299997</v>
          </cell>
          <cell r="T985">
            <v>6643758272.1199999</v>
          </cell>
          <cell r="U985">
            <v>6634566555.0200005</v>
          </cell>
          <cell r="V985">
            <v>8051807287.5100002</v>
          </cell>
          <cell r="W985">
            <v>12546913423.01</v>
          </cell>
          <cell r="X985">
            <v>13061434267.309999</v>
          </cell>
          <cell r="Y985">
            <v>10020861028.41</v>
          </cell>
          <cell r="AA985" t="str">
            <v/>
          </cell>
        </row>
        <row r="986">
          <cell r="C986" t="str">
            <v>13</v>
          </cell>
          <cell r="G986" t="str">
            <v>130505</v>
          </cell>
          <cell r="I986" t="str">
            <v/>
          </cell>
          <cell r="M986">
            <v>3065299965.9499998</v>
          </cell>
          <cell r="N986">
            <v>2678805968.29</v>
          </cell>
          <cell r="O986">
            <v>2720948733.3000002</v>
          </cell>
          <cell r="P986">
            <v>2770628477</v>
          </cell>
          <cell r="Q986">
            <v>2439123009.1700001</v>
          </cell>
          <cell r="R986">
            <v>2458946078.5</v>
          </cell>
          <cell r="S986">
            <v>2644721989.21</v>
          </cell>
          <cell r="T986">
            <v>2688011915.3899999</v>
          </cell>
          <cell r="U986">
            <v>2967066673.0599999</v>
          </cell>
          <cell r="V986">
            <v>3568063254.4000001</v>
          </cell>
          <cell r="W986">
            <v>4686343093.1599998</v>
          </cell>
          <cell r="X986">
            <v>4162136012.77</v>
          </cell>
          <cell r="Y986">
            <v>3226214658.4400001</v>
          </cell>
          <cell r="AA986" t="str">
            <v/>
          </cell>
        </row>
        <row r="987">
          <cell r="C987" t="str">
            <v>13</v>
          </cell>
          <cell r="G987" t="str">
            <v>130505</v>
          </cell>
          <cell r="I987" t="str">
            <v/>
          </cell>
          <cell r="M987">
            <v>14336733108.84</v>
          </cell>
          <cell r="N987">
            <v>10677814392.879999</v>
          </cell>
          <cell r="O987">
            <v>11721804895.85</v>
          </cell>
          <cell r="P987">
            <v>11895293264.969999</v>
          </cell>
          <cell r="Q987">
            <v>12996282593.299999</v>
          </cell>
          <cell r="R987">
            <v>12640801592.440001</v>
          </cell>
          <cell r="S987">
            <v>12281053769.440001</v>
          </cell>
          <cell r="T987">
            <v>12347617738.889999</v>
          </cell>
          <cell r="U987">
            <v>13662912369.219999</v>
          </cell>
          <cell r="V987">
            <v>16513084467.610001</v>
          </cell>
          <cell r="W987">
            <v>18043131815.919998</v>
          </cell>
          <cell r="X987">
            <v>21646959288.290001</v>
          </cell>
          <cell r="Y987">
            <v>16764582088.42</v>
          </cell>
          <cell r="AA987" t="str">
            <v/>
          </cell>
        </row>
        <row r="988">
          <cell r="C988" t="str">
            <v>13</v>
          </cell>
          <cell r="G988" t="str">
            <v>130505</v>
          </cell>
          <cell r="I988" t="str">
            <v/>
          </cell>
          <cell r="M988">
            <v>5024700010.9099998</v>
          </cell>
          <cell r="N988">
            <v>3897661626.1900001</v>
          </cell>
          <cell r="O988">
            <v>7641917947.8000002</v>
          </cell>
          <cell r="P988">
            <v>4930404130.3199997</v>
          </cell>
          <cell r="Q988">
            <v>-20026904.539999999</v>
          </cell>
          <cell r="R988">
            <v>0</v>
          </cell>
          <cell r="S988">
            <v>0</v>
          </cell>
          <cell r="T988">
            <v>0</v>
          </cell>
          <cell r="U988">
            <v>0</v>
          </cell>
          <cell r="V988">
            <v>0</v>
          </cell>
          <cell r="W988">
            <v>0</v>
          </cell>
          <cell r="X988">
            <v>0</v>
          </cell>
          <cell r="Y988">
            <v>0</v>
          </cell>
          <cell r="AA988" t="str">
            <v/>
          </cell>
        </row>
        <row r="989">
          <cell r="C989" t="str">
            <v>13</v>
          </cell>
          <cell r="G989" t="str">
            <v>130505</v>
          </cell>
          <cell r="I989" t="str">
            <v/>
          </cell>
          <cell r="M989">
            <v>399985350.16000003</v>
          </cell>
          <cell r="N989">
            <v>361323018.88</v>
          </cell>
          <cell r="O989">
            <v>134428647.44</v>
          </cell>
          <cell r="P989">
            <v>70806029.629999995</v>
          </cell>
          <cell r="Q989">
            <v>27271292.34</v>
          </cell>
          <cell r="R989">
            <v>61607036.229999997</v>
          </cell>
          <cell r="S989">
            <v>66118587.039999999</v>
          </cell>
          <cell r="T989">
            <v>926874.12</v>
          </cell>
          <cell r="U989">
            <v>7542025</v>
          </cell>
          <cell r="V989">
            <v>11254979</v>
          </cell>
          <cell r="W989">
            <v>4605803</v>
          </cell>
          <cell r="X989">
            <v>7384409.8600000003</v>
          </cell>
          <cell r="Y989">
            <v>0</v>
          </cell>
          <cell r="AA989" t="str">
            <v/>
          </cell>
        </row>
        <row r="990">
          <cell r="C990" t="str">
            <v>13</v>
          </cell>
          <cell r="G990" t="str">
            <v>130505</v>
          </cell>
          <cell r="I990" t="str">
            <v/>
          </cell>
          <cell r="M990">
            <v>814522682.35000002</v>
          </cell>
          <cell r="N990">
            <v>778425921.36000001</v>
          </cell>
          <cell r="O990">
            <v>1542492902.74</v>
          </cell>
          <cell r="P990">
            <v>381469342.68000001</v>
          </cell>
          <cell r="Q990">
            <v>490207720.77999997</v>
          </cell>
          <cell r="R990">
            <v>426172730.47000003</v>
          </cell>
          <cell r="S990">
            <v>618944953.08000004</v>
          </cell>
          <cell r="T990">
            <v>0</v>
          </cell>
          <cell r="U990">
            <v>-1403557.08</v>
          </cell>
          <cell r="V990">
            <v>-1403557.08</v>
          </cell>
          <cell r="W990">
            <v>-1403557.08</v>
          </cell>
          <cell r="X990">
            <v>-1403557.08</v>
          </cell>
          <cell r="Y990">
            <v>-1403557.08</v>
          </cell>
          <cell r="AA990" t="str">
            <v/>
          </cell>
        </row>
        <row r="991">
          <cell r="C991" t="str">
            <v>13</v>
          </cell>
          <cell r="G991" t="str">
            <v>130505</v>
          </cell>
          <cell r="I991" t="str">
            <v/>
          </cell>
          <cell r="M991">
            <v>492470259</v>
          </cell>
          <cell r="N991">
            <v>493008376</v>
          </cell>
          <cell r="O991">
            <v>521988810</v>
          </cell>
          <cell r="P991">
            <v>522993504</v>
          </cell>
          <cell r="Q991">
            <v>569965218</v>
          </cell>
          <cell r="R991">
            <v>603066858</v>
          </cell>
          <cell r="S991">
            <v>544568167</v>
          </cell>
          <cell r="T991">
            <v>445594140</v>
          </cell>
          <cell r="U991">
            <v>466639108</v>
          </cell>
          <cell r="V991">
            <v>487921453</v>
          </cell>
          <cell r="W991">
            <v>460675457</v>
          </cell>
          <cell r="X991">
            <v>496968523</v>
          </cell>
          <cell r="Y991">
            <v>174022712</v>
          </cell>
          <cell r="AA991" t="str">
            <v/>
          </cell>
        </row>
        <row r="992">
          <cell r="C992" t="str">
            <v>13</v>
          </cell>
          <cell r="G992" t="str">
            <v>130505</v>
          </cell>
          <cell r="I992" t="str">
            <v/>
          </cell>
          <cell r="M992">
            <v>9875452697.1100006</v>
          </cell>
          <cell r="N992">
            <v>8025892514.3199997</v>
          </cell>
          <cell r="O992">
            <v>9699496864.9099998</v>
          </cell>
          <cell r="P992">
            <v>9898021260.5799999</v>
          </cell>
          <cell r="Q992">
            <v>9759033591.6399994</v>
          </cell>
          <cell r="R992">
            <v>9901695342.6599998</v>
          </cell>
          <cell r="S992">
            <v>8678382127.8799992</v>
          </cell>
          <cell r="T992">
            <v>9224775172.2800007</v>
          </cell>
          <cell r="U992">
            <v>8212963691.5799999</v>
          </cell>
          <cell r="V992">
            <v>9567981326.9799995</v>
          </cell>
          <cell r="W992">
            <v>8350320500.5699997</v>
          </cell>
          <cell r="X992">
            <v>10542765265.91</v>
          </cell>
          <cell r="Y992">
            <v>9524536845</v>
          </cell>
          <cell r="AA992" t="str">
            <v/>
          </cell>
        </row>
        <row r="993">
          <cell r="C993" t="str">
            <v>13</v>
          </cell>
          <cell r="G993" t="str">
            <v>130510</v>
          </cell>
          <cell r="I993" t="str">
            <v>002</v>
          </cell>
          <cell r="M993">
            <v>23252753844.970001</v>
          </cell>
          <cell r="N993">
            <v>20503871512.18</v>
          </cell>
          <cell r="O993">
            <v>18778768489.970001</v>
          </cell>
          <cell r="P993">
            <v>20428240935.959999</v>
          </cell>
          <cell r="Q993">
            <v>19771392085.610001</v>
          </cell>
          <cell r="R993">
            <v>22212888671.389999</v>
          </cell>
          <cell r="S993">
            <v>28154240205.98</v>
          </cell>
          <cell r="T993">
            <v>28168744582.209999</v>
          </cell>
          <cell r="U993">
            <v>35273747300.870003</v>
          </cell>
          <cell r="V993">
            <v>41003349976.25</v>
          </cell>
          <cell r="W993">
            <v>51240275526.940002</v>
          </cell>
          <cell r="X993">
            <v>48484674094.459999</v>
          </cell>
          <cell r="Y993">
            <v>47024347846</v>
          </cell>
          <cell r="AA993" t="str">
            <v>002</v>
          </cell>
        </row>
        <row r="994">
          <cell r="C994" t="str">
            <v>13</v>
          </cell>
          <cell r="G994" t="str">
            <v>132010</v>
          </cell>
          <cell r="I994" t="str">
            <v>001</v>
          </cell>
          <cell r="M994">
            <v>3513106474</v>
          </cell>
          <cell r="N994">
            <v>1441091652.78</v>
          </cell>
          <cell r="O994">
            <v>6386366295.2200003</v>
          </cell>
          <cell r="P994">
            <v>6884107295.2200003</v>
          </cell>
          <cell r="Q994">
            <v>7653964895.2200003</v>
          </cell>
          <cell r="R994">
            <v>9434029051.2199993</v>
          </cell>
          <cell r="S994">
            <v>9664974051.2199993</v>
          </cell>
          <cell r="T994">
            <v>9664974050.2199993</v>
          </cell>
          <cell r="U994">
            <v>7841240066.0200005</v>
          </cell>
          <cell r="V994">
            <v>1447005406.3699999</v>
          </cell>
          <cell r="W994">
            <v>1447005406.3699999</v>
          </cell>
          <cell r="X994">
            <v>2029460406.3699999</v>
          </cell>
          <cell r="Y994">
            <v>2863919376.3699999</v>
          </cell>
          <cell r="AA994" t="str">
            <v>001</v>
          </cell>
        </row>
        <row r="995">
          <cell r="C995" t="str">
            <v>13</v>
          </cell>
          <cell r="G995" t="str">
            <v>132010</v>
          </cell>
          <cell r="I995" t="str">
            <v>002</v>
          </cell>
          <cell r="M995">
            <v>372583522.51999998</v>
          </cell>
          <cell r="N995">
            <v>358684409.19999999</v>
          </cell>
          <cell r="O995">
            <v>340929567.93000001</v>
          </cell>
          <cell r="P995">
            <v>336863023.19999999</v>
          </cell>
          <cell r="Q995">
            <v>329208894.67000002</v>
          </cell>
          <cell r="R995">
            <v>322514537.26999998</v>
          </cell>
          <cell r="S995">
            <v>355618319.54000002</v>
          </cell>
          <cell r="T995">
            <v>331433566.48000002</v>
          </cell>
          <cell r="U995">
            <v>357315949.39999998</v>
          </cell>
          <cell r="V995">
            <v>402145952.74000001</v>
          </cell>
          <cell r="W995">
            <v>701721248</v>
          </cell>
          <cell r="X995">
            <v>689373200</v>
          </cell>
          <cell r="Y995">
            <v>50480775</v>
          </cell>
          <cell r="AA995" t="str">
            <v>002</v>
          </cell>
        </row>
        <row r="996">
          <cell r="C996" t="str">
            <v>13</v>
          </cell>
          <cell r="G996" t="str">
            <v>133005</v>
          </cell>
          <cell r="I996" t="str">
            <v>122</v>
          </cell>
          <cell r="M996">
            <v>0</v>
          </cell>
          <cell r="N996">
            <v>0</v>
          </cell>
          <cell r="O996">
            <v>225000000</v>
          </cell>
          <cell r="P996">
            <v>217933560</v>
          </cell>
          <cell r="Q996">
            <v>167933560</v>
          </cell>
          <cell r="R996">
            <v>196859703</v>
          </cell>
          <cell r="S996">
            <v>185000000</v>
          </cell>
          <cell r="T996">
            <v>13242023</v>
          </cell>
          <cell r="U996">
            <v>593242023</v>
          </cell>
          <cell r="V996">
            <v>725000000</v>
          </cell>
          <cell r="W996">
            <v>1009047701</v>
          </cell>
          <cell r="X996">
            <v>186127701</v>
          </cell>
          <cell r="Y996">
            <v>0</v>
          </cell>
          <cell r="AA996" t="str">
            <v>122</v>
          </cell>
        </row>
        <row r="997">
          <cell r="C997" t="str">
            <v>13</v>
          </cell>
          <cell r="G997" t="str">
            <v>133005</v>
          </cell>
          <cell r="I997" t="str">
            <v>900</v>
          </cell>
          <cell r="M997">
            <v>802603996.90999997</v>
          </cell>
          <cell r="N997">
            <v>786727136.66999996</v>
          </cell>
          <cell r="O997">
            <v>815612477.04999995</v>
          </cell>
          <cell r="P997">
            <v>822196790.71000004</v>
          </cell>
          <cell r="Q997">
            <v>777524854.63</v>
          </cell>
          <cell r="R997">
            <v>753393792.45000005</v>
          </cell>
          <cell r="S997">
            <v>838943251.54999995</v>
          </cell>
          <cell r="T997">
            <v>676206888.41999996</v>
          </cell>
          <cell r="U997">
            <v>764950348.51999998</v>
          </cell>
          <cell r="V997">
            <v>436221051.25</v>
          </cell>
          <cell r="W997">
            <v>482912294.88</v>
          </cell>
          <cell r="X997">
            <v>536446362.05000001</v>
          </cell>
          <cell r="Y997">
            <v>574049113.55999994</v>
          </cell>
          <cell r="AA997" t="str">
            <v>900</v>
          </cell>
        </row>
        <row r="998">
          <cell r="C998" t="str">
            <v>13</v>
          </cell>
          <cell r="G998" t="str">
            <v>133015</v>
          </cell>
          <cell r="I998" t="str">
            <v/>
          </cell>
          <cell r="M998">
            <v>4713196.5999999996</v>
          </cell>
          <cell r="N998">
            <v>81895277.75</v>
          </cell>
          <cell r="O998">
            <v>49842704.75</v>
          </cell>
          <cell r="P998">
            <v>50265781.299999997</v>
          </cell>
          <cell r="Q998">
            <v>84295593.099999994</v>
          </cell>
          <cell r="R998">
            <v>32752787.960000001</v>
          </cell>
          <cell r="S998">
            <v>32604320.5</v>
          </cell>
          <cell r="T998">
            <v>25266517.899999999</v>
          </cell>
          <cell r="U998">
            <v>18191607.800000001</v>
          </cell>
          <cell r="V998">
            <v>22373222.399999999</v>
          </cell>
          <cell r="W998">
            <v>26382350.100000001</v>
          </cell>
          <cell r="X998">
            <v>46743959.649999999</v>
          </cell>
          <cell r="Y998">
            <v>5120000</v>
          </cell>
          <cell r="AA998" t="str">
            <v/>
          </cell>
        </row>
        <row r="999">
          <cell r="C999" t="str">
            <v>13</v>
          </cell>
          <cell r="G999" t="str">
            <v>133095</v>
          </cell>
          <cell r="I999" t="str">
            <v>901</v>
          </cell>
          <cell r="M999">
            <v>1292178.82</v>
          </cell>
          <cell r="N999">
            <v>1240133.6200000001</v>
          </cell>
          <cell r="O999">
            <v>1178747.1299999999</v>
          </cell>
          <cell r="P999">
            <v>1168459.57</v>
          </cell>
          <cell r="Q999">
            <v>1140966.3999999999</v>
          </cell>
          <cell r="R999">
            <v>1113473.24</v>
          </cell>
          <cell r="S999">
            <v>1223445.8999999999</v>
          </cell>
          <cell r="T999">
            <v>1140966.4099999999</v>
          </cell>
          <cell r="U999">
            <v>1237192.49</v>
          </cell>
          <cell r="V999">
            <v>0</v>
          </cell>
          <cell r="W999">
            <v>0</v>
          </cell>
          <cell r="X999">
            <v>0</v>
          </cell>
          <cell r="Y999">
            <v>0</v>
          </cell>
          <cell r="AA999" t="str">
            <v>901</v>
          </cell>
        </row>
        <row r="1000">
          <cell r="C1000" t="str">
            <v>13</v>
          </cell>
          <cell r="G1000" t="str">
            <v>133095</v>
          </cell>
          <cell r="I1000" t="str">
            <v>999</v>
          </cell>
          <cell r="M1000">
            <v>1939693365.5599999</v>
          </cell>
          <cell r="N1000">
            <v>2839659613.5599999</v>
          </cell>
          <cell r="O1000">
            <v>3217595018.5599999</v>
          </cell>
          <cell r="P1000">
            <v>3327694384.5599999</v>
          </cell>
          <cell r="Q1000">
            <v>3203733157.5599999</v>
          </cell>
          <cell r="R1000">
            <v>3415274166.5599999</v>
          </cell>
          <cell r="S1000">
            <v>3917005322.5599999</v>
          </cell>
          <cell r="T1000">
            <v>4176751787.5599999</v>
          </cell>
          <cell r="U1000">
            <v>4223466453.5599999</v>
          </cell>
          <cell r="V1000">
            <v>4041616893.6599998</v>
          </cell>
          <cell r="W1000">
            <v>4276586292.1599998</v>
          </cell>
          <cell r="X1000">
            <v>6781564688.1599998</v>
          </cell>
          <cell r="Y1000">
            <v>2702184207.1599998</v>
          </cell>
          <cell r="AA1000" t="str">
            <v>999</v>
          </cell>
        </row>
        <row r="1001">
          <cell r="C1001" t="str">
            <v>13</v>
          </cell>
          <cell r="G1001" t="str">
            <v>133535</v>
          </cell>
          <cell r="I1001" t="str">
            <v>1</v>
          </cell>
          <cell r="M1001">
            <v>57328066.759999998</v>
          </cell>
          <cell r="N1001">
            <v>5103013.67</v>
          </cell>
          <cell r="O1001">
            <v>13758736.02</v>
          </cell>
          <cell r="P1001">
            <v>13758736.02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0</v>
          </cell>
          <cell r="AA1001" t="str">
            <v>1</v>
          </cell>
        </row>
        <row r="1002">
          <cell r="C1002" t="str">
            <v>13</v>
          </cell>
          <cell r="G1002" t="str">
            <v>133535</v>
          </cell>
          <cell r="I1002" t="str">
            <v>2</v>
          </cell>
          <cell r="M1002">
            <v>278152698.24000001</v>
          </cell>
          <cell r="N1002">
            <v>60108537.340000004</v>
          </cell>
          <cell r="O1002">
            <v>54490647.340000004</v>
          </cell>
          <cell r="P1002">
            <v>127354647.34</v>
          </cell>
          <cell r="Q1002">
            <v>27348080.52</v>
          </cell>
          <cell r="R1002">
            <v>27348080.52</v>
          </cell>
          <cell r="S1002">
            <v>27348080.52</v>
          </cell>
          <cell r="T1002">
            <v>131069554.92</v>
          </cell>
          <cell r="U1002">
            <v>277256690.30000001</v>
          </cell>
          <cell r="V1002">
            <v>513324394.99000001</v>
          </cell>
          <cell r="W1002">
            <v>999952515.74000001</v>
          </cell>
          <cell r="X1002">
            <v>290112601.58999997</v>
          </cell>
          <cell r="Y1002">
            <v>1085070596.6400001</v>
          </cell>
          <cell r="AA1002" t="str">
            <v>2</v>
          </cell>
        </row>
        <row r="1003">
          <cell r="C1003" t="str">
            <v>13</v>
          </cell>
          <cell r="G1003" t="str">
            <v>133535</v>
          </cell>
          <cell r="I1003" t="str">
            <v>3</v>
          </cell>
          <cell r="M1003">
            <v>552396823</v>
          </cell>
          <cell r="N1003">
            <v>422962562.98000002</v>
          </cell>
          <cell r="O1003">
            <v>422962562.98000002</v>
          </cell>
          <cell r="P1003">
            <v>422962562.98000002</v>
          </cell>
          <cell r="Q1003">
            <v>0</v>
          </cell>
          <cell r="R1003">
            <v>43286.33</v>
          </cell>
          <cell r="S1003">
            <v>88938.82</v>
          </cell>
          <cell r="T1003">
            <v>88938.82</v>
          </cell>
          <cell r="U1003">
            <v>88938.82</v>
          </cell>
          <cell r="V1003">
            <v>88938.82</v>
          </cell>
          <cell r="W1003">
            <v>88938.82</v>
          </cell>
          <cell r="X1003">
            <v>17825.88</v>
          </cell>
          <cell r="Y1003">
            <v>0</v>
          </cell>
          <cell r="AA1003" t="str">
            <v>3</v>
          </cell>
        </row>
        <row r="1004">
          <cell r="C1004" t="str">
            <v>13</v>
          </cell>
          <cell r="G1004" t="str">
            <v>133535</v>
          </cell>
          <cell r="I1004" t="str">
            <v>4</v>
          </cell>
          <cell r="M1004">
            <v>-2138723</v>
          </cell>
          <cell r="N1004">
            <v>-32382835.550000001</v>
          </cell>
          <cell r="O1004">
            <v>-32382835.550000001</v>
          </cell>
          <cell r="P1004">
            <v>-132382835.55</v>
          </cell>
          <cell r="Q1004">
            <v>-7747541.1699999999</v>
          </cell>
          <cell r="R1004">
            <v>-8146111.8600000003</v>
          </cell>
          <cell r="S1004">
            <v>-6170725.7599999998</v>
          </cell>
          <cell r="T1004">
            <v>-3650797.66</v>
          </cell>
          <cell r="U1004">
            <v>19584896.73</v>
          </cell>
          <cell r="V1004">
            <v>80580161.379999995</v>
          </cell>
          <cell r="W1004">
            <v>140684038.68000001</v>
          </cell>
          <cell r="X1004">
            <v>64254893.149999999</v>
          </cell>
          <cell r="Y1004">
            <v>38827320.270000003</v>
          </cell>
          <cell r="AA1004" t="str">
            <v>4</v>
          </cell>
        </row>
        <row r="1005">
          <cell r="C1005" t="str">
            <v>13</v>
          </cell>
          <cell r="G1005" t="str">
            <v>134510</v>
          </cell>
          <cell r="I1005" t="str">
            <v>008</v>
          </cell>
          <cell r="M1005">
            <v>0</v>
          </cell>
          <cell r="N1005">
            <v>0</v>
          </cell>
          <cell r="O1005">
            <v>74381764</v>
          </cell>
          <cell r="P1005">
            <v>0</v>
          </cell>
          <cell r="Q1005">
            <v>0</v>
          </cell>
          <cell r="R1005">
            <v>0</v>
          </cell>
          <cell r="S1005">
            <v>0</v>
          </cell>
          <cell r="T1005">
            <v>0</v>
          </cell>
          <cell r="U1005">
            <v>0</v>
          </cell>
          <cell r="V1005">
            <v>0</v>
          </cell>
          <cell r="W1005">
            <v>0</v>
          </cell>
          <cell r="X1005">
            <v>0</v>
          </cell>
          <cell r="Y1005">
            <v>0</v>
          </cell>
          <cell r="AA1005" t="str">
            <v>008</v>
          </cell>
        </row>
        <row r="1006">
          <cell r="C1006" t="str">
            <v>13</v>
          </cell>
          <cell r="G1006" t="str">
            <v>134535</v>
          </cell>
          <cell r="I1006" t="str">
            <v/>
          </cell>
          <cell r="M1006">
            <v>958568465.89999998</v>
          </cell>
          <cell r="N1006">
            <v>448719205.89999998</v>
          </cell>
          <cell r="O1006">
            <v>448719205.89999998</v>
          </cell>
          <cell r="P1006">
            <v>448719205.89999998</v>
          </cell>
          <cell r="Q1006">
            <v>448719205.89999998</v>
          </cell>
          <cell r="R1006">
            <v>448719205.89999998</v>
          </cell>
          <cell r="S1006">
            <v>681104559.77999997</v>
          </cell>
          <cell r="T1006">
            <v>681104559.77999997</v>
          </cell>
          <cell r="U1006">
            <v>786816814.38</v>
          </cell>
          <cell r="V1006">
            <v>489562045.48000002</v>
          </cell>
          <cell r="W1006">
            <v>489514642.48000002</v>
          </cell>
          <cell r="X1006">
            <v>489514642.48000002</v>
          </cell>
          <cell r="Y1006">
            <v>486994379.86000001</v>
          </cell>
          <cell r="AA1006" t="str">
            <v/>
          </cell>
        </row>
        <row r="1007">
          <cell r="C1007" t="str">
            <v>13</v>
          </cell>
          <cell r="G1007" t="str">
            <v>134595</v>
          </cell>
          <cell r="I1007" t="str">
            <v>100</v>
          </cell>
          <cell r="M1007">
            <v>602264573</v>
          </cell>
          <cell r="N1007">
            <v>602264573</v>
          </cell>
          <cell r="O1007">
            <v>602264573</v>
          </cell>
          <cell r="P1007">
            <v>602264573</v>
          </cell>
          <cell r="Q1007">
            <v>602264573</v>
          </cell>
          <cell r="R1007">
            <v>602264573</v>
          </cell>
          <cell r="S1007">
            <v>602264573</v>
          </cell>
          <cell r="T1007">
            <v>602264573</v>
          </cell>
          <cell r="U1007">
            <v>602264573</v>
          </cell>
          <cell r="V1007">
            <v>602264573</v>
          </cell>
          <cell r="W1007">
            <v>602264573</v>
          </cell>
          <cell r="X1007">
            <v>602264573</v>
          </cell>
          <cell r="Y1007">
            <v>325730267</v>
          </cell>
          <cell r="AA1007" t="str">
            <v>100</v>
          </cell>
        </row>
        <row r="1008">
          <cell r="C1008" t="str">
            <v>13</v>
          </cell>
          <cell r="G1008" t="str">
            <v>135510</v>
          </cell>
          <cell r="I1008" t="str">
            <v>01</v>
          </cell>
          <cell r="M1008">
            <v>0</v>
          </cell>
          <cell r="N1008">
            <v>171007466</v>
          </cell>
          <cell r="O1008">
            <v>342014932</v>
          </cell>
          <cell r="P1008">
            <v>513022398</v>
          </cell>
          <cell r="Q1008">
            <v>684029864</v>
          </cell>
          <cell r="R1008">
            <v>855037330</v>
          </cell>
          <cell r="S1008">
            <v>1026044796</v>
          </cell>
          <cell r="T1008">
            <v>1216300142</v>
          </cell>
          <cell r="U1008">
            <v>1406555488</v>
          </cell>
          <cell r="V1008">
            <v>1596810834</v>
          </cell>
          <cell r="W1008">
            <v>1774234260</v>
          </cell>
          <cell r="X1008">
            <v>1951657686</v>
          </cell>
          <cell r="Y1008">
            <v>0</v>
          </cell>
          <cell r="AA1008" t="str">
            <v>01</v>
          </cell>
        </row>
        <row r="1009">
          <cell r="C1009" t="str">
            <v>13</v>
          </cell>
          <cell r="G1009" t="str">
            <v>135510</v>
          </cell>
          <cell r="I1009" t="str">
            <v>04</v>
          </cell>
          <cell r="M1009">
            <v>8050000</v>
          </cell>
          <cell r="N1009">
            <v>8265000</v>
          </cell>
          <cell r="O1009">
            <v>8265000</v>
          </cell>
          <cell r="P1009">
            <v>8394000</v>
          </cell>
          <cell r="Q1009">
            <v>8394000</v>
          </cell>
          <cell r="R1009">
            <v>8494000</v>
          </cell>
          <cell r="S1009">
            <v>8494000</v>
          </cell>
          <cell r="T1009">
            <v>8569000</v>
          </cell>
          <cell r="U1009">
            <v>8569000</v>
          </cell>
          <cell r="V1009">
            <v>8564000</v>
          </cell>
          <cell r="W1009">
            <v>8564000</v>
          </cell>
          <cell r="X1009">
            <v>8790000</v>
          </cell>
          <cell r="Y1009">
            <v>8790000</v>
          </cell>
          <cell r="AA1009" t="str">
            <v>04</v>
          </cell>
        </row>
        <row r="1010">
          <cell r="C1010" t="str">
            <v>13</v>
          </cell>
          <cell r="G1010" t="str">
            <v>135515</v>
          </cell>
          <cell r="I1010" t="str">
            <v>01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  <cell r="T1010">
            <v>0</v>
          </cell>
          <cell r="U1010">
            <v>0</v>
          </cell>
          <cell r="V1010">
            <v>193489</v>
          </cell>
          <cell r="W1010">
            <v>245441</v>
          </cell>
          <cell r="X1010">
            <v>249323</v>
          </cell>
          <cell r="Y1010">
            <v>0</v>
          </cell>
          <cell r="AA1010" t="str">
            <v>01</v>
          </cell>
        </row>
        <row r="1011">
          <cell r="C1011" t="str">
            <v>13</v>
          </cell>
          <cell r="G1011" t="str">
            <v>135515</v>
          </cell>
          <cell r="I1011" t="str">
            <v>100</v>
          </cell>
          <cell r="M1011">
            <v>0</v>
          </cell>
          <cell r="N1011">
            <v>13172</v>
          </cell>
          <cell r="O1011">
            <v>2733734.27</v>
          </cell>
          <cell r="P1011">
            <v>6947023.46</v>
          </cell>
          <cell r="Q1011">
            <v>8713312.6799999997</v>
          </cell>
          <cell r="R1011">
            <v>13462664.84</v>
          </cell>
          <cell r="S1011">
            <v>18938536.84</v>
          </cell>
          <cell r="T1011">
            <v>30528849.84</v>
          </cell>
          <cell r="U1011">
            <v>34051507.840000004</v>
          </cell>
          <cell r="V1011">
            <v>36174539.840000004</v>
          </cell>
          <cell r="W1011">
            <v>39949337.840000004</v>
          </cell>
          <cell r="X1011">
            <v>41753203.259999998</v>
          </cell>
          <cell r="Y1011">
            <v>0</v>
          </cell>
          <cell r="AA1011" t="str">
            <v>100</v>
          </cell>
        </row>
        <row r="1012">
          <cell r="C1012" t="str">
            <v>13</v>
          </cell>
          <cell r="G1012" t="str">
            <v>135515</v>
          </cell>
          <cell r="I1012" t="str">
            <v>130</v>
          </cell>
          <cell r="M1012">
            <v>0</v>
          </cell>
          <cell r="N1012">
            <v>820111000</v>
          </cell>
          <cell r="O1012">
            <v>1727732000</v>
          </cell>
          <cell r="P1012">
            <v>2639344000</v>
          </cell>
          <cell r="Q1012">
            <v>3477050000</v>
          </cell>
          <cell r="R1012">
            <v>4349915000</v>
          </cell>
          <cell r="S1012">
            <v>5157396000</v>
          </cell>
          <cell r="T1012">
            <v>6001234000</v>
          </cell>
          <cell r="U1012">
            <v>6844050131</v>
          </cell>
          <cell r="V1012">
            <v>7829548230</v>
          </cell>
          <cell r="W1012">
            <v>9008472277</v>
          </cell>
          <cell r="X1012">
            <v>10046532002</v>
          </cell>
          <cell r="Y1012">
            <v>0</v>
          </cell>
          <cell r="AA1012" t="str">
            <v>130</v>
          </cell>
        </row>
        <row r="1013">
          <cell r="C1013" t="str">
            <v>13</v>
          </cell>
          <cell r="G1013" t="str">
            <v>135515</v>
          </cell>
          <cell r="I1013" t="str">
            <v>135</v>
          </cell>
          <cell r="M1013">
            <v>0</v>
          </cell>
          <cell r="N1013">
            <v>1473122</v>
          </cell>
          <cell r="O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  <cell r="T1013">
            <v>0</v>
          </cell>
          <cell r="U1013">
            <v>0</v>
          </cell>
          <cell r="V1013">
            <v>0</v>
          </cell>
          <cell r="W1013">
            <v>0</v>
          </cell>
          <cell r="X1013">
            <v>0</v>
          </cell>
          <cell r="Y1013">
            <v>0</v>
          </cell>
          <cell r="AA1013" t="str">
            <v>135</v>
          </cell>
        </row>
        <row r="1014">
          <cell r="C1014" t="str">
            <v>13</v>
          </cell>
          <cell r="G1014" t="str">
            <v>135515</v>
          </cell>
          <cell r="I1014" t="str">
            <v>135</v>
          </cell>
          <cell r="M1014">
            <v>0</v>
          </cell>
          <cell r="N1014">
            <v>0</v>
          </cell>
          <cell r="O1014">
            <v>10092338</v>
          </cell>
          <cell r="P1014">
            <v>2910931</v>
          </cell>
          <cell r="Q1014">
            <v>4250532</v>
          </cell>
          <cell r="R1014">
            <v>6486855</v>
          </cell>
          <cell r="S1014">
            <v>6660022</v>
          </cell>
          <cell r="T1014">
            <v>6793911</v>
          </cell>
          <cell r="U1014">
            <v>6905066</v>
          </cell>
          <cell r="V1014">
            <v>7148440</v>
          </cell>
          <cell r="W1014">
            <v>7710228</v>
          </cell>
          <cell r="X1014">
            <v>8039597</v>
          </cell>
          <cell r="Y1014">
            <v>0</v>
          </cell>
          <cell r="AA1014" t="str">
            <v>135</v>
          </cell>
        </row>
        <row r="1015">
          <cell r="C1015" t="str">
            <v>13</v>
          </cell>
          <cell r="G1015" t="str">
            <v>135515</v>
          </cell>
          <cell r="I1015" t="str">
            <v>140</v>
          </cell>
          <cell r="M1015">
            <v>0</v>
          </cell>
          <cell r="N1015">
            <v>0</v>
          </cell>
          <cell r="O1015">
            <v>13000</v>
          </cell>
          <cell r="P1015">
            <v>13000</v>
          </cell>
          <cell r="Q1015">
            <v>13000</v>
          </cell>
          <cell r="R1015">
            <v>13000</v>
          </cell>
          <cell r="S1015">
            <v>13000</v>
          </cell>
          <cell r="T1015">
            <v>13000</v>
          </cell>
          <cell r="U1015">
            <v>13000</v>
          </cell>
          <cell r="V1015">
            <v>13000</v>
          </cell>
          <cell r="W1015">
            <v>13000</v>
          </cell>
          <cell r="X1015">
            <v>13000</v>
          </cell>
          <cell r="Y1015">
            <v>0</v>
          </cell>
          <cell r="AA1015" t="str">
            <v>140</v>
          </cell>
        </row>
        <row r="1016">
          <cell r="C1016" t="str">
            <v>13</v>
          </cell>
          <cell r="G1016" t="str">
            <v>135515</v>
          </cell>
          <cell r="I1016" t="str">
            <v>190</v>
          </cell>
          <cell r="M1016">
            <v>0</v>
          </cell>
          <cell r="N1016">
            <v>2569000</v>
          </cell>
          <cell r="O1016">
            <v>5563000</v>
          </cell>
          <cell r="P1016">
            <v>8132000</v>
          </cell>
          <cell r="Q1016">
            <v>10848000</v>
          </cell>
          <cell r="R1016">
            <v>14464000</v>
          </cell>
          <cell r="S1016">
            <v>17097000</v>
          </cell>
          <cell r="T1016">
            <v>17158000</v>
          </cell>
          <cell r="U1016">
            <v>17682847</v>
          </cell>
          <cell r="V1016">
            <v>20662763</v>
          </cell>
          <cell r="W1016">
            <v>23480263</v>
          </cell>
          <cell r="X1016">
            <v>26396243</v>
          </cell>
          <cell r="Y1016">
            <v>0</v>
          </cell>
          <cell r="AA1016" t="str">
            <v>190</v>
          </cell>
        </row>
        <row r="1017">
          <cell r="C1017" t="str">
            <v>13</v>
          </cell>
          <cell r="G1017" t="str">
            <v>135518</v>
          </cell>
          <cell r="I1017" t="str">
            <v>01</v>
          </cell>
          <cell r="M1017">
            <v>0</v>
          </cell>
          <cell r="N1017">
            <v>594907</v>
          </cell>
          <cell r="O1017">
            <v>1093562</v>
          </cell>
          <cell r="P1017">
            <v>1569621</v>
          </cell>
          <cell r="Q1017">
            <v>1981386</v>
          </cell>
          <cell r="R1017">
            <v>2555966</v>
          </cell>
          <cell r="S1017">
            <v>2948005</v>
          </cell>
          <cell r="T1017">
            <v>3651983</v>
          </cell>
          <cell r="U1017">
            <v>4015969</v>
          </cell>
          <cell r="V1017">
            <v>4706874</v>
          </cell>
          <cell r="W1017">
            <v>5748918</v>
          </cell>
          <cell r="X1017">
            <v>6453940</v>
          </cell>
          <cell r="Y1017">
            <v>7005615</v>
          </cell>
          <cell r="AA1017" t="str">
            <v>01</v>
          </cell>
        </row>
        <row r="1018">
          <cell r="C1018" t="str">
            <v>13</v>
          </cell>
          <cell r="G1018" t="str">
            <v>135520</v>
          </cell>
          <cell r="I1018" t="str">
            <v>200</v>
          </cell>
          <cell r="M1018">
            <v>5330368746.9899998</v>
          </cell>
          <cell r="N1018">
            <v>5330368746.9899998</v>
          </cell>
          <cell r="O1018">
            <v>5330368746.9899998</v>
          </cell>
          <cell r="P1018">
            <v>5330368746.9899998</v>
          </cell>
          <cell r="Q1018">
            <v>5330368746.9899998</v>
          </cell>
          <cell r="R1018">
            <v>5268106000</v>
          </cell>
          <cell r="S1018">
            <v>5268106000</v>
          </cell>
          <cell r="T1018">
            <v>5268106000</v>
          </cell>
          <cell r="U1018">
            <v>5268106000</v>
          </cell>
          <cell r="V1018">
            <v>5268106000</v>
          </cell>
          <cell r="W1018">
            <v>5268106000</v>
          </cell>
          <cell r="X1018">
            <v>5268106000</v>
          </cell>
          <cell r="Y1018">
            <v>9428962156.1499996</v>
          </cell>
          <cell r="AA1018" t="str">
            <v>200</v>
          </cell>
        </row>
        <row r="1019">
          <cell r="C1019" t="str">
            <v>13</v>
          </cell>
          <cell r="G1019" t="str">
            <v>136505</v>
          </cell>
          <cell r="I1019" t="str">
            <v>001</v>
          </cell>
          <cell r="M1019">
            <v>51887390</v>
          </cell>
          <cell r="N1019">
            <v>2064591278</v>
          </cell>
          <cell r="O1019">
            <v>2090005084</v>
          </cell>
          <cell r="P1019">
            <v>2177496069</v>
          </cell>
          <cell r="Q1019">
            <v>2325712203</v>
          </cell>
          <cell r="R1019">
            <v>2449045192</v>
          </cell>
          <cell r="S1019">
            <v>2542066991</v>
          </cell>
          <cell r="T1019">
            <v>2508465591</v>
          </cell>
          <cell r="U1019">
            <v>2333756685</v>
          </cell>
          <cell r="V1019">
            <v>2571610752</v>
          </cell>
          <cell r="W1019">
            <v>2755445448</v>
          </cell>
          <cell r="X1019">
            <v>2863062286</v>
          </cell>
          <cell r="Y1019">
            <v>622114431</v>
          </cell>
          <cell r="AA1019" t="str">
            <v>001</v>
          </cell>
        </row>
        <row r="1020">
          <cell r="C1020" t="str">
            <v>13</v>
          </cell>
          <cell r="G1020" t="str">
            <v>136505</v>
          </cell>
          <cell r="I1020" t="str">
            <v>999</v>
          </cell>
          <cell r="M1020">
            <v>2210901156</v>
          </cell>
          <cell r="N1020">
            <v>0</v>
          </cell>
          <cell r="O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  <cell r="T1020">
            <v>0</v>
          </cell>
          <cell r="U1020">
            <v>0</v>
          </cell>
          <cell r="V1020">
            <v>0</v>
          </cell>
          <cell r="W1020">
            <v>0</v>
          </cell>
          <cell r="X1020">
            <v>0</v>
          </cell>
          <cell r="Y1020">
            <v>2278486113</v>
          </cell>
          <cell r="AA1020" t="str">
            <v>999</v>
          </cell>
        </row>
        <row r="1021">
          <cell r="C1021" t="str">
            <v>13</v>
          </cell>
          <cell r="G1021" t="str">
            <v>136515</v>
          </cell>
          <cell r="I1021" t="str">
            <v>001</v>
          </cell>
          <cell r="M1021">
            <v>61105152</v>
          </cell>
          <cell r="N1021">
            <v>58047922</v>
          </cell>
          <cell r="O1021">
            <v>58180898</v>
          </cell>
          <cell r="P1021">
            <v>52154502</v>
          </cell>
          <cell r="Q1021">
            <v>48036994</v>
          </cell>
          <cell r="R1021">
            <v>43679436</v>
          </cell>
          <cell r="S1021">
            <v>51295276</v>
          </cell>
          <cell r="T1021">
            <v>64602624</v>
          </cell>
          <cell r="U1021">
            <v>63509122</v>
          </cell>
          <cell r="V1021">
            <v>63736370</v>
          </cell>
          <cell r="W1021">
            <v>57390390</v>
          </cell>
          <cell r="X1021">
            <v>53280546</v>
          </cell>
          <cell r="Y1021">
            <v>60093468</v>
          </cell>
          <cell r="AA1021" t="str">
            <v>001</v>
          </cell>
        </row>
        <row r="1022">
          <cell r="C1022" t="str">
            <v>13</v>
          </cell>
          <cell r="G1022" t="str">
            <v>136525</v>
          </cell>
          <cell r="I1022" t="str">
            <v>001</v>
          </cell>
          <cell r="M1022">
            <v>236368077</v>
          </cell>
          <cell r="N1022">
            <v>241625698</v>
          </cell>
          <cell r="O1022">
            <v>251852746</v>
          </cell>
          <cell r="P1022">
            <v>270397181</v>
          </cell>
          <cell r="Q1022">
            <v>274480965</v>
          </cell>
          <cell r="R1022">
            <v>302733832</v>
          </cell>
          <cell r="S1022">
            <v>291242445</v>
          </cell>
          <cell r="T1022">
            <v>291912439</v>
          </cell>
          <cell r="U1022">
            <v>282478349</v>
          </cell>
          <cell r="V1022">
            <v>282637722</v>
          </cell>
          <cell r="W1022">
            <v>285131091</v>
          </cell>
          <cell r="X1022">
            <v>284213198</v>
          </cell>
          <cell r="Y1022">
            <v>284525078</v>
          </cell>
          <cell r="AA1022" t="str">
            <v>001</v>
          </cell>
        </row>
        <row r="1023">
          <cell r="C1023" t="str">
            <v>13</v>
          </cell>
          <cell r="G1023" t="str">
            <v>136595</v>
          </cell>
          <cell r="I1023" t="str">
            <v>001</v>
          </cell>
          <cell r="M1023">
            <v>158713526</v>
          </cell>
          <cell r="N1023">
            <v>158022656</v>
          </cell>
          <cell r="O1023">
            <v>137159715</v>
          </cell>
          <cell r="P1023">
            <v>141526439</v>
          </cell>
          <cell r="Q1023">
            <v>123479663</v>
          </cell>
          <cell r="R1023">
            <v>163525618</v>
          </cell>
          <cell r="S1023">
            <v>207855874</v>
          </cell>
          <cell r="T1023">
            <v>248951056</v>
          </cell>
          <cell r="U1023">
            <v>264237795</v>
          </cell>
          <cell r="V1023">
            <v>280271030</v>
          </cell>
          <cell r="W1023">
            <v>355977050</v>
          </cell>
          <cell r="X1023">
            <v>369058330</v>
          </cell>
          <cell r="Y1023">
            <v>507133913</v>
          </cell>
          <cell r="AA1023" t="str">
            <v>001</v>
          </cell>
        </row>
        <row r="1024">
          <cell r="C1024" t="str">
            <v>13</v>
          </cell>
          <cell r="G1024" t="str">
            <v>136595</v>
          </cell>
          <cell r="I1024" t="str">
            <v>140</v>
          </cell>
          <cell r="M1024">
            <v>391096546.39999998</v>
          </cell>
          <cell r="N1024">
            <v>390596546.39999998</v>
          </cell>
          <cell r="O1024">
            <v>390096546.39999998</v>
          </cell>
          <cell r="P1024">
            <v>391096546.39999998</v>
          </cell>
          <cell r="Q1024">
            <v>391096546.39999998</v>
          </cell>
          <cell r="R1024">
            <v>391096546.39999998</v>
          </cell>
          <cell r="S1024">
            <v>391096546.39999998</v>
          </cell>
          <cell r="T1024">
            <v>391096546.39999998</v>
          </cell>
          <cell r="U1024">
            <v>391096546.39999998</v>
          </cell>
          <cell r="V1024">
            <v>391096546.39999998</v>
          </cell>
          <cell r="W1024">
            <v>391096546.39999998</v>
          </cell>
          <cell r="X1024">
            <v>391096546.39999998</v>
          </cell>
          <cell r="Y1024">
            <v>0</v>
          </cell>
          <cell r="AA1024" t="str">
            <v>140</v>
          </cell>
        </row>
        <row r="1025">
          <cell r="C1025" t="str">
            <v>13</v>
          </cell>
          <cell r="G1025" t="str">
            <v>136595</v>
          </cell>
          <cell r="I1025" t="str">
            <v>165</v>
          </cell>
          <cell r="M1025">
            <v>1000000</v>
          </cell>
          <cell r="N1025">
            <v>950000</v>
          </cell>
          <cell r="O1025">
            <v>1900000</v>
          </cell>
          <cell r="P1025">
            <v>1782000</v>
          </cell>
          <cell r="Q1025">
            <v>1664000</v>
          </cell>
          <cell r="R1025">
            <v>1546000</v>
          </cell>
          <cell r="S1025">
            <v>1428000</v>
          </cell>
          <cell r="T1025">
            <v>1310000</v>
          </cell>
          <cell r="U1025">
            <v>1192000</v>
          </cell>
          <cell r="V1025">
            <v>1074000</v>
          </cell>
          <cell r="W1025">
            <v>956000</v>
          </cell>
          <cell r="X1025">
            <v>848000</v>
          </cell>
          <cell r="Y1025">
            <v>760000</v>
          </cell>
          <cell r="AA1025" t="str">
            <v>165</v>
          </cell>
        </row>
        <row r="1026">
          <cell r="C1026" t="str">
            <v>13</v>
          </cell>
          <cell r="G1026" t="str">
            <v>137010</v>
          </cell>
          <cell r="I1026" t="str">
            <v/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  <cell r="T1026">
            <v>0</v>
          </cell>
          <cell r="U1026">
            <v>0</v>
          </cell>
          <cell r="V1026">
            <v>0</v>
          </cell>
          <cell r="W1026">
            <v>0</v>
          </cell>
          <cell r="X1026">
            <v>0</v>
          </cell>
          <cell r="Y1026">
            <v>391096546.39999998</v>
          </cell>
          <cell r="AA1026" t="str">
            <v/>
          </cell>
        </row>
        <row r="1027">
          <cell r="C1027" t="str">
            <v>13</v>
          </cell>
          <cell r="G1027" t="str">
            <v>138015</v>
          </cell>
          <cell r="I1027" t="str">
            <v>100</v>
          </cell>
          <cell r="M1027">
            <v>1050558</v>
          </cell>
          <cell r="N1027">
            <v>1050558</v>
          </cell>
          <cell r="O1027">
            <v>1050558</v>
          </cell>
          <cell r="P1027">
            <v>1050558</v>
          </cell>
          <cell r="Q1027">
            <v>1050558</v>
          </cell>
          <cell r="R1027">
            <v>1050558</v>
          </cell>
          <cell r="S1027">
            <v>1050558</v>
          </cell>
          <cell r="T1027">
            <v>1050558</v>
          </cell>
          <cell r="U1027">
            <v>1050558</v>
          </cell>
          <cell r="V1027">
            <v>0</v>
          </cell>
          <cell r="W1027">
            <v>0</v>
          </cell>
          <cell r="X1027">
            <v>0</v>
          </cell>
          <cell r="Y1027">
            <v>0</v>
          </cell>
          <cell r="AA1027" t="str">
            <v>100</v>
          </cell>
        </row>
        <row r="1028">
          <cell r="C1028" t="str">
            <v>13</v>
          </cell>
          <cell r="G1028" t="str">
            <v>138095</v>
          </cell>
          <cell r="I1028" t="str">
            <v>100</v>
          </cell>
          <cell r="M1028">
            <v>174291892</v>
          </cell>
          <cell r="N1028">
            <v>191053328</v>
          </cell>
          <cell r="O1028">
            <v>204317467</v>
          </cell>
          <cell r="P1028">
            <v>216730020</v>
          </cell>
          <cell r="Q1028">
            <v>231261045</v>
          </cell>
          <cell r="R1028">
            <v>244720028</v>
          </cell>
          <cell r="S1028">
            <v>257552210</v>
          </cell>
          <cell r="T1028">
            <v>272178755</v>
          </cell>
          <cell r="U1028">
            <v>285183451</v>
          </cell>
          <cell r="V1028">
            <v>297617218</v>
          </cell>
          <cell r="W1028">
            <v>310493959</v>
          </cell>
          <cell r="X1028">
            <v>24214006</v>
          </cell>
          <cell r="Y1028">
            <v>7925417</v>
          </cell>
          <cell r="AA1028" t="str">
            <v>100</v>
          </cell>
        </row>
        <row r="1029">
          <cell r="C1029" t="str">
            <v>13</v>
          </cell>
          <cell r="G1029" t="str">
            <v>138095</v>
          </cell>
          <cell r="I1029" t="str">
            <v>101085</v>
          </cell>
          <cell r="M1029">
            <v>1337800.6399999999</v>
          </cell>
          <cell r="N1029">
            <v>32505756.399999999</v>
          </cell>
          <cell r="O1029">
            <v>30896724.809999999</v>
          </cell>
          <cell r="P1029">
            <v>6809140.7999999998</v>
          </cell>
          <cell r="Q1029">
            <v>13955066.189999999</v>
          </cell>
          <cell r="R1029">
            <v>1119654.42</v>
          </cell>
          <cell r="S1029">
            <v>0</v>
          </cell>
          <cell r="T1029">
            <v>13637154.16</v>
          </cell>
          <cell r="U1029">
            <v>4274026.4000000004</v>
          </cell>
          <cell r="V1029">
            <v>0</v>
          </cell>
          <cell r="W1029">
            <v>0</v>
          </cell>
          <cell r="X1029">
            <v>15264034.640000001</v>
          </cell>
          <cell r="Y1029">
            <v>14439749.73</v>
          </cell>
          <cell r="AA1029" t="str">
            <v>101</v>
          </cell>
        </row>
        <row r="1030">
          <cell r="C1030" t="str">
            <v>13</v>
          </cell>
          <cell r="G1030" t="str">
            <v>138095</v>
          </cell>
          <cell r="I1030" t="str">
            <v>105</v>
          </cell>
          <cell r="M1030">
            <v>65718103</v>
          </cell>
          <cell r="N1030">
            <v>65423103</v>
          </cell>
          <cell r="O1030">
            <v>65163103</v>
          </cell>
          <cell r="P1030">
            <v>64903103</v>
          </cell>
          <cell r="Q1030">
            <v>64643103</v>
          </cell>
          <cell r="R1030">
            <v>64318103</v>
          </cell>
          <cell r="S1030">
            <v>64028103</v>
          </cell>
          <cell r="T1030">
            <v>63733103</v>
          </cell>
          <cell r="U1030">
            <v>63473103</v>
          </cell>
          <cell r="V1030">
            <v>63213103</v>
          </cell>
          <cell r="W1030">
            <v>62917139</v>
          </cell>
          <cell r="X1030">
            <v>62597139</v>
          </cell>
          <cell r="Y1030">
            <v>58287139</v>
          </cell>
          <cell r="AA1030" t="str">
            <v>105</v>
          </cell>
        </row>
        <row r="1031">
          <cell r="C1031" t="str">
            <v>13</v>
          </cell>
          <cell r="G1031" t="str">
            <v>138095</v>
          </cell>
          <cell r="I1031" t="str">
            <v>106</v>
          </cell>
          <cell r="M1031">
            <v>64336139</v>
          </cell>
          <cell r="N1031">
            <v>65222139</v>
          </cell>
          <cell r="O1031">
            <v>65265261</v>
          </cell>
          <cell r="P1031">
            <v>65230970</v>
          </cell>
          <cell r="Q1031">
            <v>64472096</v>
          </cell>
          <cell r="R1031">
            <v>64965335</v>
          </cell>
          <cell r="S1031">
            <v>65851335</v>
          </cell>
          <cell r="T1031">
            <v>65382987</v>
          </cell>
          <cell r="U1031">
            <v>72370890</v>
          </cell>
          <cell r="V1031">
            <v>72253960</v>
          </cell>
          <cell r="W1031">
            <v>70336750</v>
          </cell>
          <cell r="X1031">
            <v>70273314</v>
          </cell>
          <cell r="Y1031">
            <v>0</v>
          </cell>
          <cell r="AA1031" t="str">
            <v>106</v>
          </cell>
        </row>
        <row r="1032">
          <cell r="C1032" t="str">
            <v>13</v>
          </cell>
          <cell r="G1032" t="str">
            <v>138095</v>
          </cell>
          <cell r="I1032" t="str">
            <v>107</v>
          </cell>
          <cell r="M1032">
            <v>8824320</v>
          </cell>
          <cell r="N1032">
            <v>8632010</v>
          </cell>
          <cell r="O1032">
            <v>8478162</v>
          </cell>
          <cell r="P1032">
            <v>8324314</v>
          </cell>
          <cell r="Q1032">
            <v>8132004</v>
          </cell>
          <cell r="R1032">
            <v>7978156</v>
          </cell>
          <cell r="S1032">
            <v>7824308</v>
          </cell>
          <cell r="T1032">
            <v>8543572</v>
          </cell>
          <cell r="U1032">
            <v>8543572</v>
          </cell>
          <cell r="V1032">
            <v>8543572</v>
          </cell>
          <cell r="W1032">
            <v>8543572</v>
          </cell>
          <cell r="X1032">
            <v>8543572</v>
          </cell>
          <cell r="Y1032">
            <v>0</v>
          </cell>
          <cell r="AA1032" t="str">
            <v>107</v>
          </cell>
        </row>
        <row r="1033">
          <cell r="C1033" t="str">
            <v>13</v>
          </cell>
          <cell r="G1033" t="str">
            <v>138095</v>
          </cell>
          <cell r="I1033" t="str">
            <v>991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1</v>
          </cell>
          <cell r="V1033">
            <v>0</v>
          </cell>
          <cell r="W1033">
            <v>0</v>
          </cell>
          <cell r="X1033">
            <v>0</v>
          </cell>
          <cell r="Y1033">
            <v>0</v>
          </cell>
          <cell r="AA1033" t="str">
            <v>991</v>
          </cell>
        </row>
        <row r="1034">
          <cell r="C1034" t="str">
            <v>13</v>
          </cell>
          <cell r="G1034" t="str">
            <v>138095</v>
          </cell>
          <cell r="I1034" t="str">
            <v>999</v>
          </cell>
          <cell r="M1034">
            <v>1600210</v>
          </cell>
          <cell r="N1034">
            <v>0</v>
          </cell>
          <cell r="O1034">
            <v>-6611457</v>
          </cell>
          <cell r="P1034">
            <v>0</v>
          </cell>
          <cell r="Q1034">
            <v>-1259753</v>
          </cell>
          <cell r="R1034">
            <v>-2004034</v>
          </cell>
          <cell r="S1034">
            <v>-111395651</v>
          </cell>
          <cell r="T1034">
            <v>-111549921</v>
          </cell>
          <cell r="U1034">
            <v>-110678778</v>
          </cell>
          <cell r="V1034">
            <v>-110678723</v>
          </cell>
          <cell r="W1034">
            <v>-110678723</v>
          </cell>
          <cell r="X1034">
            <v>-110675514</v>
          </cell>
          <cell r="Y1034">
            <v>0</v>
          </cell>
          <cell r="AA1034" t="str">
            <v>999</v>
          </cell>
        </row>
        <row r="1035">
          <cell r="C1035" t="str">
            <v>13</v>
          </cell>
          <cell r="G1035" t="str">
            <v>138095</v>
          </cell>
          <cell r="I1035" t="str">
            <v>999</v>
          </cell>
          <cell r="M1035">
            <v>3738483</v>
          </cell>
          <cell r="N1035">
            <v>3738483</v>
          </cell>
          <cell r="O1035">
            <v>-95458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270000</v>
          </cell>
          <cell r="U1035">
            <v>0</v>
          </cell>
          <cell r="V1035">
            <v>0</v>
          </cell>
          <cell r="W1035">
            <v>0</v>
          </cell>
          <cell r="X1035">
            <v>0</v>
          </cell>
          <cell r="Y1035">
            <v>0</v>
          </cell>
          <cell r="AA1035" t="str">
            <v>999</v>
          </cell>
        </row>
        <row r="1036">
          <cell r="C1036" t="str">
            <v>13</v>
          </cell>
          <cell r="G1036" t="str">
            <v>138095</v>
          </cell>
          <cell r="I1036" t="str">
            <v>999</v>
          </cell>
          <cell r="M1036">
            <v>387024</v>
          </cell>
          <cell r="N1036">
            <v>387024</v>
          </cell>
          <cell r="O1036">
            <v>803110</v>
          </cell>
          <cell r="P1036">
            <v>387024</v>
          </cell>
          <cell r="Q1036">
            <v>387024</v>
          </cell>
          <cell r="R1036">
            <v>387024</v>
          </cell>
          <cell r="S1036">
            <v>2534358</v>
          </cell>
          <cell r="T1036">
            <v>387024</v>
          </cell>
          <cell r="U1036">
            <v>772488</v>
          </cell>
          <cell r="V1036">
            <v>96098</v>
          </cell>
          <cell r="W1036">
            <v>0</v>
          </cell>
          <cell r="X1036">
            <v>9300065</v>
          </cell>
          <cell r="Y1036">
            <v>0</v>
          </cell>
          <cell r="AA1036" t="str">
            <v>999</v>
          </cell>
        </row>
        <row r="1037">
          <cell r="C1037" t="str">
            <v>13</v>
          </cell>
          <cell r="G1037" t="str">
            <v>138095</v>
          </cell>
          <cell r="I1037" t="str">
            <v>999</v>
          </cell>
          <cell r="M1037">
            <v>1143568</v>
          </cell>
          <cell r="N1037">
            <v>368655</v>
          </cell>
          <cell r="O1037">
            <v>1995023</v>
          </cell>
          <cell r="P1037">
            <v>6190243</v>
          </cell>
          <cell r="Q1037">
            <v>51820</v>
          </cell>
          <cell r="R1037">
            <v>2705498</v>
          </cell>
          <cell r="S1037">
            <v>3457503</v>
          </cell>
          <cell r="T1037">
            <v>3611446</v>
          </cell>
          <cell r="U1037">
            <v>4698104</v>
          </cell>
          <cell r="V1037">
            <v>4895252</v>
          </cell>
          <cell r="W1037">
            <v>6200857</v>
          </cell>
          <cell r="X1037">
            <v>7833886</v>
          </cell>
          <cell r="Y1037">
            <v>0</v>
          </cell>
          <cell r="AA1037" t="str">
            <v>999</v>
          </cell>
        </row>
        <row r="1038">
          <cell r="C1038" t="str">
            <v>13</v>
          </cell>
          <cell r="G1038" t="str">
            <v>138095</v>
          </cell>
          <cell r="I1038" t="str">
            <v>999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112916578</v>
          </cell>
          <cell r="T1038">
            <v>112916578</v>
          </cell>
          <cell r="U1038">
            <v>112916578</v>
          </cell>
          <cell r="V1038">
            <v>112916578</v>
          </cell>
          <cell r="W1038">
            <v>112916578</v>
          </cell>
          <cell r="X1038">
            <v>112916578</v>
          </cell>
          <cell r="Y1038">
            <v>0</v>
          </cell>
          <cell r="AA1038" t="str">
            <v>999</v>
          </cell>
        </row>
        <row r="1039">
          <cell r="C1039" t="str">
            <v>13</v>
          </cell>
          <cell r="G1039" t="str">
            <v>138095</v>
          </cell>
          <cell r="I1039" t="str">
            <v>999</v>
          </cell>
          <cell r="M1039">
            <v>1354435</v>
          </cell>
          <cell r="N1039">
            <v>3983630</v>
          </cell>
          <cell r="O1039">
            <v>0</v>
          </cell>
          <cell r="P1039">
            <v>0</v>
          </cell>
          <cell r="Q1039">
            <v>1881541</v>
          </cell>
          <cell r="R1039">
            <v>1881541</v>
          </cell>
          <cell r="S1039">
            <v>1881541</v>
          </cell>
          <cell r="T1039">
            <v>5543731</v>
          </cell>
          <cell r="U1039">
            <v>7923159</v>
          </cell>
          <cell r="V1039">
            <v>8676323</v>
          </cell>
          <cell r="W1039">
            <v>8676323</v>
          </cell>
          <cell r="X1039">
            <v>16148177</v>
          </cell>
          <cell r="Y1039">
            <v>0</v>
          </cell>
          <cell r="AA1039" t="str">
            <v>999</v>
          </cell>
        </row>
        <row r="1040">
          <cell r="C1040" t="str">
            <v>13</v>
          </cell>
          <cell r="G1040" t="str">
            <v>138095</v>
          </cell>
          <cell r="I1040" t="str">
            <v>999</v>
          </cell>
          <cell r="M1040">
            <v>2181406</v>
          </cell>
          <cell r="N1040">
            <v>2914758</v>
          </cell>
          <cell r="O1040">
            <v>27161652</v>
          </cell>
          <cell r="P1040">
            <v>27161652</v>
          </cell>
          <cell r="Q1040">
            <v>27161652</v>
          </cell>
          <cell r="R1040">
            <v>28421399</v>
          </cell>
          <cell r="S1040">
            <v>28733648</v>
          </cell>
          <cell r="T1040">
            <v>27161652</v>
          </cell>
          <cell r="U1040">
            <v>27161652</v>
          </cell>
          <cell r="V1040">
            <v>45496705</v>
          </cell>
          <cell r="W1040">
            <v>35360387</v>
          </cell>
          <cell r="X1040">
            <v>0</v>
          </cell>
          <cell r="Y1040">
            <v>0</v>
          </cell>
          <cell r="AA1040" t="str">
            <v>999</v>
          </cell>
        </row>
        <row r="1041">
          <cell r="C1041" t="str">
            <v>13</v>
          </cell>
          <cell r="G1041" t="str">
            <v>138095</v>
          </cell>
          <cell r="I1041" t="str">
            <v>999</v>
          </cell>
          <cell r="M1041">
            <v>-5551283</v>
          </cell>
          <cell r="N1041">
            <v>-5488979</v>
          </cell>
          <cell r="O1041">
            <v>-5455825</v>
          </cell>
          <cell r="P1041">
            <v>128944</v>
          </cell>
          <cell r="Q1041">
            <v>140956</v>
          </cell>
          <cell r="R1041">
            <v>499775</v>
          </cell>
          <cell r="S1041">
            <v>436746</v>
          </cell>
          <cell r="T1041">
            <v>436746</v>
          </cell>
          <cell r="U1041">
            <v>0</v>
          </cell>
          <cell r="V1041">
            <v>0</v>
          </cell>
          <cell r="W1041">
            <v>199892</v>
          </cell>
          <cell r="X1041">
            <v>0</v>
          </cell>
          <cell r="Y1041">
            <v>0</v>
          </cell>
          <cell r="AA1041" t="str">
            <v>999</v>
          </cell>
        </row>
        <row r="1042">
          <cell r="C1042" t="str">
            <v>13</v>
          </cell>
          <cell r="G1042" t="str">
            <v>138095</v>
          </cell>
          <cell r="I1042" t="str">
            <v>999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0</v>
          </cell>
          <cell r="W1042">
            <v>1529654</v>
          </cell>
          <cell r="X1042">
            <v>0</v>
          </cell>
          <cell r="Y1042">
            <v>0</v>
          </cell>
          <cell r="AA1042" t="str">
            <v>999</v>
          </cell>
        </row>
        <row r="1043">
          <cell r="C1043" t="str">
            <v>13</v>
          </cell>
          <cell r="G1043" t="str">
            <v>139905</v>
          </cell>
          <cell r="I1043" t="str">
            <v/>
          </cell>
          <cell r="M1043">
            <v>-315000000</v>
          </cell>
          <cell r="N1043">
            <v>-315000000</v>
          </cell>
          <cell r="O1043">
            <v>-484000000</v>
          </cell>
          <cell r="P1043">
            <v>-500000000</v>
          </cell>
          <cell r="Q1043">
            <v>-545000000</v>
          </cell>
          <cell r="R1043">
            <v>-589000000</v>
          </cell>
          <cell r="S1043">
            <v>-719000000</v>
          </cell>
          <cell r="T1043">
            <v>-704000000</v>
          </cell>
          <cell r="U1043">
            <v>-717000000</v>
          </cell>
          <cell r="V1043">
            <v>-761000000</v>
          </cell>
          <cell r="W1043">
            <v>-837000000</v>
          </cell>
          <cell r="X1043">
            <v>-896000000</v>
          </cell>
          <cell r="Y1043">
            <v>-631000000</v>
          </cell>
          <cell r="AA1043" t="str">
            <v/>
          </cell>
        </row>
        <row r="1044">
          <cell r="C1044" t="str">
            <v>13</v>
          </cell>
          <cell r="G1044" t="str">
            <v>139945</v>
          </cell>
          <cell r="I1044" t="str">
            <v/>
          </cell>
          <cell r="M1044">
            <v>-600000000</v>
          </cell>
          <cell r="N1044">
            <v>-600000000</v>
          </cell>
          <cell r="O1044">
            <v>-600000000</v>
          </cell>
          <cell r="P1044">
            <v>-600000000</v>
          </cell>
          <cell r="Q1044">
            <v>-600000000</v>
          </cell>
          <cell r="R1044">
            <v>-600000000</v>
          </cell>
          <cell r="S1044">
            <v>-600000000</v>
          </cell>
          <cell r="T1044">
            <v>-600000000</v>
          </cell>
          <cell r="U1044">
            <v>-600000000</v>
          </cell>
          <cell r="V1044">
            <v>-600000000</v>
          </cell>
          <cell r="W1044">
            <v>-600000000</v>
          </cell>
          <cell r="X1044">
            <v>-600000000</v>
          </cell>
          <cell r="Y1044">
            <v>-325730267</v>
          </cell>
          <cell r="AA1044" t="str">
            <v/>
          </cell>
        </row>
        <row r="1045">
          <cell r="C1045" t="str">
            <v>14</v>
          </cell>
          <cell r="G1045" t="str">
            <v>140501</v>
          </cell>
          <cell r="I1045" t="str">
            <v/>
          </cell>
          <cell r="M1045">
            <v>7697899119.8999996</v>
          </cell>
          <cell r="N1045">
            <v>5856779934.8800001</v>
          </cell>
          <cell r="O1045">
            <v>7350480994.8199997</v>
          </cell>
          <cell r="P1045">
            <v>6719033912.2200003</v>
          </cell>
          <cell r="Q1045">
            <v>7302517445.4200001</v>
          </cell>
          <cell r="R1045">
            <v>7070498914.21</v>
          </cell>
          <cell r="S1045">
            <v>5647957427.1499996</v>
          </cell>
          <cell r="T1045">
            <v>5020535202.1700001</v>
          </cell>
          <cell r="U1045">
            <v>4796411943.46</v>
          </cell>
          <cell r="V1045">
            <v>7013941160.0200005</v>
          </cell>
          <cell r="W1045">
            <v>8475678537.3999996</v>
          </cell>
          <cell r="X1045">
            <v>10108525709.299999</v>
          </cell>
          <cell r="Y1045">
            <v>27578410554.720001</v>
          </cell>
          <cell r="AA1045" t="str">
            <v/>
          </cell>
        </row>
        <row r="1046">
          <cell r="C1046" t="str">
            <v>14</v>
          </cell>
          <cell r="G1046" t="str">
            <v>141002</v>
          </cell>
          <cell r="I1046" t="str">
            <v/>
          </cell>
          <cell r="M1046">
            <v>329880679.67000002</v>
          </cell>
          <cell r="N1046">
            <v>353757777.99000001</v>
          </cell>
          <cell r="O1046">
            <v>214458243.66</v>
          </cell>
          <cell r="P1046">
            <v>295350007.57999998</v>
          </cell>
          <cell r="Q1046">
            <v>557683769.09000003</v>
          </cell>
          <cell r="R1046">
            <v>567028016</v>
          </cell>
          <cell r="S1046">
            <v>607723959.50999999</v>
          </cell>
          <cell r="T1046">
            <v>577301119.99000001</v>
          </cell>
          <cell r="U1046">
            <v>824204704</v>
          </cell>
          <cell r="V1046">
            <v>683881347</v>
          </cell>
          <cell r="W1046">
            <v>575084556.37</v>
          </cell>
          <cell r="X1046">
            <v>588282089.99000001</v>
          </cell>
          <cell r="Y1046">
            <v>0</v>
          </cell>
          <cell r="AA1046" t="str">
            <v/>
          </cell>
        </row>
        <row r="1047">
          <cell r="C1047" t="str">
            <v>14</v>
          </cell>
          <cell r="G1047" t="str">
            <v>141010</v>
          </cell>
          <cell r="I1047" t="str">
            <v/>
          </cell>
          <cell r="M1047">
            <v>42185196.420000002</v>
          </cell>
          <cell r="N1047">
            <v>138527729.53999999</v>
          </cell>
          <cell r="O1047">
            <v>94852146.829999998</v>
          </cell>
          <cell r="P1047">
            <v>145238805.41</v>
          </cell>
          <cell r="Q1047">
            <v>242451190.88999999</v>
          </cell>
          <cell r="R1047">
            <v>212781549.31999999</v>
          </cell>
          <cell r="S1047">
            <v>193154044.90000001</v>
          </cell>
          <cell r="T1047">
            <v>233278648.31</v>
          </cell>
          <cell r="U1047">
            <v>234432002.84</v>
          </cell>
          <cell r="V1047">
            <v>311026419.97000003</v>
          </cell>
          <cell r="W1047">
            <v>225213103.25999999</v>
          </cell>
          <cell r="X1047">
            <v>109129221.3</v>
          </cell>
          <cell r="Y1047">
            <v>101885681.84999999</v>
          </cell>
          <cell r="AA1047" t="str">
            <v/>
          </cell>
        </row>
        <row r="1048">
          <cell r="C1048" t="str">
            <v>14</v>
          </cell>
          <cell r="G1048" t="str">
            <v>141012</v>
          </cell>
          <cell r="I1048" t="str">
            <v/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T1048">
            <v>0</v>
          </cell>
          <cell r="U1048">
            <v>0.08</v>
          </cell>
          <cell r="V1048">
            <v>0</v>
          </cell>
          <cell r="W1048">
            <v>0</v>
          </cell>
          <cell r="X1048">
            <v>0</v>
          </cell>
          <cell r="Y1048">
            <v>0</v>
          </cell>
          <cell r="AA1048" t="str">
            <v/>
          </cell>
        </row>
        <row r="1049">
          <cell r="C1049" t="str">
            <v>14</v>
          </cell>
          <cell r="G1049" t="str">
            <v>141020</v>
          </cell>
          <cell r="I1049" t="str">
            <v/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  <cell r="T1049">
            <v>0</v>
          </cell>
          <cell r="U1049">
            <v>415.9</v>
          </cell>
          <cell r="V1049">
            <v>0</v>
          </cell>
          <cell r="W1049">
            <v>0</v>
          </cell>
          <cell r="X1049">
            <v>0</v>
          </cell>
          <cell r="Y1049">
            <v>0</v>
          </cell>
          <cell r="AA1049" t="str">
            <v/>
          </cell>
        </row>
        <row r="1050">
          <cell r="C1050" t="str">
            <v>14</v>
          </cell>
          <cell r="G1050" t="str">
            <v>141058</v>
          </cell>
          <cell r="I1050" t="str">
            <v/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T1050">
            <v>0</v>
          </cell>
          <cell r="U1050">
            <v>-15331437.42</v>
          </cell>
          <cell r="V1050">
            <v>0</v>
          </cell>
          <cell r="W1050">
            <v>0</v>
          </cell>
          <cell r="X1050">
            <v>0</v>
          </cell>
          <cell r="Y1050">
            <v>0</v>
          </cell>
          <cell r="AA1050" t="str">
            <v/>
          </cell>
        </row>
        <row r="1051">
          <cell r="C1051" t="str">
            <v>14</v>
          </cell>
          <cell r="G1051" t="str">
            <v>143005</v>
          </cell>
          <cell r="I1051" t="str">
            <v/>
          </cell>
          <cell r="M1051">
            <v>11507012.060000001</v>
          </cell>
          <cell r="N1051">
            <v>11507012.060000001</v>
          </cell>
          <cell r="O1051">
            <v>11507012.060000001</v>
          </cell>
          <cell r="P1051">
            <v>11507012.060000001</v>
          </cell>
          <cell r="Q1051">
            <v>11507012.060000001</v>
          </cell>
          <cell r="R1051">
            <v>11507012.060000001</v>
          </cell>
          <cell r="S1051">
            <v>11507012.060000001</v>
          </cell>
          <cell r="T1051">
            <v>11507012.060000001</v>
          </cell>
          <cell r="U1051">
            <v>11507012.060000001</v>
          </cell>
          <cell r="V1051">
            <v>11507012.060000001</v>
          </cell>
          <cell r="W1051">
            <v>11507012.060000001</v>
          </cell>
          <cell r="X1051">
            <v>11507012.060000001</v>
          </cell>
          <cell r="Y1051">
            <v>11507012.060000001</v>
          </cell>
          <cell r="AA1051" t="str">
            <v/>
          </cell>
        </row>
        <row r="1052">
          <cell r="C1052" t="str">
            <v>14</v>
          </cell>
          <cell r="G1052" t="str">
            <v>143005</v>
          </cell>
          <cell r="I1052" t="str">
            <v>110</v>
          </cell>
          <cell r="M1052">
            <v>14959643383.41</v>
          </cell>
          <cell r="N1052">
            <v>22023581091.200001</v>
          </cell>
          <cell r="O1052">
            <v>23271394602.349998</v>
          </cell>
          <cell r="P1052">
            <v>16075912677.42</v>
          </cell>
          <cell r="Q1052">
            <v>16655200263.65</v>
          </cell>
          <cell r="R1052">
            <v>17194063769.130001</v>
          </cell>
          <cell r="S1052">
            <v>23650635540.310001</v>
          </cell>
          <cell r="T1052">
            <v>30281333158.790001</v>
          </cell>
          <cell r="U1052">
            <v>31086394936.799999</v>
          </cell>
          <cell r="V1052">
            <v>30467283055.740002</v>
          </cell>
          <cell r="W1052">
            <v>24956428257.48</v>
          </cell>
          <cell r="X1052">
            <v>20188401383.290001</v>
          </cell>
          <cell r="Y1052">
            <v>13723757955.43</v>
          </cell>
          <cell r="AA1052" t="str">
            <v>110</v>
          </cell>
        </row>
        <row r="1053">
          <cell r="C1053" t="str">
            <v>14</v>
          </cell>
          <cell r="G1053" t="str">
            <v>143005</v>
          </cell>
          <cell r="I1053" t="str">
            <v>112</v>
          </cell>
          <cell r="M1053">
            <v>411400357.66000003</v>
          </cell>
          <cell r="N1053">
            <v>225746699.12</v>
          </cell>
          <cell r="O1053">
            <v>201282549.28</v>
          </cell>
          <cell r="P1053">
            <v>288667629.87</v>
          </cell>
          <cell r="Q1053">
            <v>243909987.55000001</v>
          </cell>
          <cell r="R1053">
            <v>264679100.19</v>
          </cell>
          <cell r="S1053">
            <v>193755702.03</v>
          </cell>
          <cell r="T1053">
            <v>270219934.56999999</v>
          </cell>
          <cell r="U1053">
            <v>232862398.63</v>
          </cell>
          <cell r="V1053">
            <v>248529168.46000001</v>
          </cell>
          <cell r="W1053">
            <v>253353743.13</v>
          </cell>
          <cell r="X1053">
            <v>290316638.81</v>
          </cell>
          <cell r="Y1053">
            <v>316804884.76999998</v>
          </cell>
          <cell r="AA1053" t="str">
            <v>112</v>
          </cell>
        </row>
        <row r="1054">
          <cell r="C1054" t="str">
            <v>14</v>
          </cell>
          <cell r="G1054" t="str">
            <v>143005</v>
          </cell>
          <cell r="I1054" t="str">
            <v>120</v>
          </cell>
          <cell r="M1054">
            <v>30080558.600000001</v>
          </cell>
          <cell r="N1054">
            <v>0</v>
          </cell>
          <cell r="O1054">
            <v>0</v>
          </cell>
          <cell r="P1054">
            <v>0</v>
          </cell>
          <cell r="Q1054">
            <v>81861282.540000007</v>
          </cell>
          <cell r="R1054">
            <v>1539868.09</v>
          </cell>
          <cell r="S1054">
            <v>12083109.619999999</v>
          </cell>
          <cell r="T1054">
            <v>37026497.329999998</v>
          </cell>
          <cell r="U1054">
            <v>33221500.75</v>
          </cell>
          <cell r="V1054">
            <v>181724860.03</v>
          </cell>
          <cell r="W1054">
            <v>85533428.230000004</v>
          </cell>
          <cell r="X1054">
            <v>153450863.13999999</v>
          </cell>
          <cell r="Y1054">
            <v>147173316.88999999</v>
          </cell>
          <cell r="AA1054" t="str">
            <v>120</v>
          </cell>
        </row>
        <row r="1055">
          <cell r="C1055" t="str">
            <v>14</v>
          </cell>
          <cell r="G1055" t="str">
            <v>143005</v>
          </cell>
          <cell r="I1055" t="str">
            <v>158</v>
          </cell>
          <cell r="M1055">
            <v>609648917.03999996</v>
          </cell>
          <cell r="N1055">
            <v>515191336.51999998</v>
          </cell>
          <cell r="O1055">
            <v>479738645.75999999</v>
          </cell>
          <cell r="P1055">
            <v>429053247.24000001</v>
          </cell>
          <cell r="Q1055">
            <v>458228596.30000001</v>
          </cell>
          <cell r="R1055">
            <v>625111725.25999999</v>
          </cell>
          <cell r="S1055">
            <v>631652910.15999997</v>
          </cell>
          <cell r="T1055">
            <v>608219627.58000004</v>
          </cell>
          <cell r="U1055">
            <v>705386583.94000006</v>
          </cell>
          <cell r="V1055">
            <v>583172134.66999996</v>
          </cell>
          <cell r="W1055">
            <v>584411337.28999996</v>
          </cell>
          <cell r="X1055">
            <v>447679732.27999997</v>
          </cell>
          <cell r="Y1055">
            <v>424774002.11000001</v>
          </cell>
          <cell r="AA1055" t="str">
            <v>158</v>
          </cell>
        </row>
        <row r="1056">
          <cell r="C1056" t="str">
            <v>14</v>
          </cell>
          <cell r="G1056" t="str">
            <v>143005</v>
          </cell>
          <cell r="I1056" t="str">
            <v>210</v>
          </cell>
          <cell r="M1056">
            <v>0</v>
          </cell>
          <cell r="N1056">
            <v>0</v>
          </cell>
          <cell r="O1056">
            <v>0</v>
          </cell>
          <cell r="P1056">
            <v>-129320020.68000001</v>
          </cell>
          <cell r="Q1056">
            <v>0</v>
          </cell>
          <cell r="R1056">
            <v>0</v>
          </cell>
          <cell r="S1056">
            <v>0</v>
          </cell>
          <cell r="T1056">
            <v>0</v>
          </cell>
          <cell r="U1056">
            <v>-2977845.06</v>
          </cell>
          <cell r="V1056">
            <v>0</v>
          </cell>
          <cell r="W1056">
            <v>0</v>
          </cell>
          <cell r="X1056">
            <v>0</v>
          </cell>
          <cell r="Y1056">
            <v>0</v>
          </cell>
          <cell r="AA1056" t="str">
            <v>210</v>
          </cell>
        </row>
        <row r="1057">
          <cell r="C1057" t="str">
            <v>14</v>
          </cell>
          <cell r="G1057" t="str">
            <v>143005</v>
          </cell>
          <cell r="I1057" t="str">
            <v>310</v>
          </cell>
          <cell r="M1057">
            <v>0</v>
          </cell>
          <cell r="N1057">
            <v>-1235303229.5899999</v>
          </cell>
          <cell r="O1057">
            <v>-450888467.00999999</v>
          </cell>
          <cell r="P1057">
            <v>228537241</v>
          </cell>
          <cell r="Q1057">
            <v>-491295702.75</v>
          </cell>
          <cell r="R1057">
            <v>-400899097.05000001</v>
          </cell>
          <cell r="S1057">
            <v>-513782529.63</v>
          </cell>
          <cell r="T1057">
            <v>-1205059999.72</v>
          </cell>
          <cell r="U1057">
            <v>-1333125418.4000001</v>
          </cell>
          <cell r="V1057">
            <v>-315540032.44999999</v>
          </cell>
          <cell r="W1057">
            <v>-135486125.27000001</v>
          </cell>
          <cell r="X1057">
            <v>60175563.259999998</v>
          </cell>
          <cell r="Y1057">
            <v>0</v>
          </cell>
          <cell r="AA1057" t="str">
            <v>310</v>
          </cell>
        </row>
        <row r="1058">
          <cell r="C1058" t="str">
            <v>14</v>
          </cell>
          <cell r="G1058" t="str">
            <v>143005</v>
          </cell>
          <cell r="I1058" t="str">
            <v>312</v>
          </cell>
          <cell r="M1058">
            <v>0</v>
          </cell>
          <cell r="N1058">
            <v>0</v>
          </cell>
          <cell r="O1058">
            <v>9630474.6600000001</v>
          </cell>
          <cell r="P1058">
            <v>18448658.93</v>
          </cell>
          <cell r="Q1058">
            <v>8888008.5</v>
          </cell>
          <cell r="R1058">
            <v>9787862.9600000009</v>
          </cell>
          <cell r="S1058">
            <v>8797962.9299999997</v>
          </cell>
          <cell r="T1058">
            <v>-17401678.260000002</v>
          </cell>
          <cell r="U1058">
            <v>77680859.079999998</v>
          </cell>
          <cell r="V1058">
            <v>2803263.43</v>
          </cell>
          <cell r="W1058">
            <v>2217065.17</v>
          </cell>
          <cell r="X1058">
            <v>-1789029.52</v>
          </cell>
          <cell r="Y1058">
            <v>0</v>
          </cell>
          <cell r="AA1058" t="str">
            <v>312</v>
          </cell>
        </row>
        <row r="1059">
          <cell r="C1059" t="str">
            <v>14</v>
          </cell>
          <cell r="G1059" t="str">
            <v>143005</v>
          </cell>
          <cell r="I1059" t="str">
            <v>320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-3955067.08</v>
          </cell>
          <cell r="R1059">
            <v>-17544.189999999999</v>
          </cell>
          <cell r="S1059">
            <v>-730300.86</v>
          </cell>
          <cell r="T1059">
            <v>-2296484.62</v>
          </cell>
          <cell r="U1059">
            <v>-1343123.19</v>
          </cell>
          <cell r="V1059">
            <v>-5733236.0899999999</v>
          </cell>
          <cell r="W1059">
            <v>-73041.600000000006</v>
          </cell>
          <cell r="X1059">
            <v>-1179013.9099999999</v>
          </cell>
          <cell r="Y1059">
            <v>0</v>
          </cell>
          <cell r="AA1059" t="str">
            <v>320</v>
          </cell>
        </row>
        <row r="1060">
          <cell r="C1060" t="str">
            <v>14</v>
          </cell>
          <cell r="G1060" t="str">
            <v>143005</v>
          </cell>
          <cell r="I1060" t="str">
            <v>358</v>
          </cell>
          <cell r="M1060">
            <v>0</v>
          </cell>
          <cell r="N1060">
            <v>-8172126.9100000001</v>
          </cell>
          <cell r="O1060">
            <v>17497111.890000001</v>
          </cell>
          <cell r="P1060">
            <v>3661983.54</v>
          </cell>
          <cell r="Q1060">
            <v>16070770.210000001</v>
          </cell>
          <cell r="R1060">
            <v>13964122.640000001</v>
          </cell>
          <cell r="S1060">
            <v>20290797.190000001</v>
          </cell>
          <cell r="T1060">
            <v>11224187.5</v>
          </cell>
          <cell r="U1060">
            <v>29929775.809999999</v>
          </cell>
          <cell r="V1060">
            <v>7687912.6399999997</v>
          </cell>
          <cell r="W1060">
            <v>6364293.2199999997</v>
          </cell>
          <cell r="X1060">
            <v>4525205.87</v>
          </cell>
          <cell r="Y1060">
            <v>0</v>
          </cell>
          <cell r="AA1060" t="str">
            <v>358</v>
          </cell>
        </row>
        <row r="1061">
          <cell r="C1061" t="str">
            <v>14</v>
          </cell>
          <cell r="G1061" t="str">
            <v>143510</v>
          </cell>
          <cell r="I1061" t="str">
            <v/>
          </cell>
          <cell r="M1061">
            <v>247672515.56999999</v>
          </cell>
          <cell r="N1061">
            <v>403853010.75</v>
          </cell>
          <cell r="O1061">
            <v>855121341.54999995</v>
          </cell>
          <cell r="P1061">
            <v>516314379.43000001</v>
          </cell>
          <cell r="Q1061">
            <v>208327302.43000001</v>
          </cell>
          <cell r="R1061">
            <v>15025529.82</v>
          </cell>
          <cell r="S1061">
            <v>155415530.99000001</v>
          </cell>
          <cell r="T1061">
            <v>744861809.53999996</v>
          </cell>
          <cell r="U1061">
            <v>1428640157.8699999</v>
          </cell>
          <cell r="V1061">
            <v>1910244200.52</v>
          </cell>
          <cell r="W1061">
            <v>1850898605.6800001</v>
          </cell>
          <cell r="X1061">
            <v>1852177091.1600001</v>
          </cell>
          <cell r="Y1061">
            <v>1338119033.55</v>
          </cell>
          <cell r="AA1061" t="str">
            <v/>
          </cell>
        </row>
        <row r="1062">
          <cell r="C1062" t="str">
            <v>14</v>
          </cell>
          <cell r="G1062" t="str">
            <v>143511</v>
          </cell>
          <cell r="I1062" t="str">
            <v/>
          </cell>
          <cell r="M1062">
            <v>41899391.600000001</v>
          </cell>
          <cell r="N1062">
            <v>39801426.719999999</v>
          </cell>
          <cell r="O1062">
            <v>46606510.719999999</v>
          </cell>
          <cell r="P1062">
            <v>26276873.920000002</v>
          </cell>
          <cell r="Q1062">
            <v>12397708.4</v>
          </cell>
          <cell r="R1062">
            <v>1808015.44</v>
          </cell>
          <cell r="S1062">
            <v>0</v>
          </cell>
          <cell r="T1062">
            <v>0</v>
          </cell>
          <cell r="U1062">
            <v>0</v>
          </cell>
          <cell r="V1062">
            <v>0</v>
          </cell>
          <cell r="W1062">
            <v>0</v>
          </cell>
          <cell r="X1062">
            <v>0</v>
          </cell>
          <cell r="Y1062">
            <v>0</v>
          </cell>
          <cell r="AA1062" t="str">
            <v/>
          </cell>
        </row>
        <row r="1063">
          <cell r="C1063" t="str">
            <v>14</v>
          </cell>
          <cell r="G1063" t="str">
            <v>143523</v>
          </cell>
          <cell r="I1063" t="str">
            <v/>
          </cell>
          <cell r="M1063">
            <v>1078307793.3</v>
          </cell>
          <cell r="N1063">
            <v>2238323113.5900002</v>
          </cell>
          <cell r="O1063">
            <v>1413610120.5</v>
          </cell>
          <cell r="P1063">
            <v>884912198.04999995</v>
          </cell>
          <cell r="Q1063">
            <v>1908988658.9000001</v>
          </cell>
          <cell r="R1063">
            <v>1805777143.3299999</v>
          </cell>
          <cell r="S1063">
            <v>1198521275.0999999</v>
          </cell>
          <cell r="T1063">
            <v>849760534.42999995</v>
          </cell>
          <cell r="U1063">
            <v>789711641.13999999</v>
          </cell>
          <cell r="V1063">
            <v>745821106.67999995</v>
          </cell>
          <cell r="W1063">
            <v>1014909992.86</v>
          </cell>
          <cell r="X1063">
            <v>1098763890.0699999</v>
          </cell>
          <cell r="Y1063">
            <v>721274592.88</v>
          </cell>
          <cell r="AA1063" t="str">
            <v/>
          </cell>
        </row>
        <row r="1064">
          <cell r="C1064" t="str">
            <v>14</v>
          </cell>
          <cell r="G1064" t="str">
            <v>143524</v>
          </cell>
          <cell r="I1064" t="str">
            <v/>
          </cell>
          <cell r="M1064">
            <v>2325292846.1500001</v>
          </cell>
          <cell r="N1064">
            <v>3578234886.6799998</v>
          </cell>
          <cell r="O1064">
            <v>4467424055.3999996</v>
          </cell>
          <cell r="P1064">
            <v>5157110794.5699997</v>
          </cell>
          <cell r="Q1064">
            <v>7145288605.1599998</v>
          </cell>
          <cell r="R1064">
            <v>7598532275.3800001</v>
          </cell>
          <cell r="S1064">
            <v>4881492414.7200003</v>
          </cell>
          <cell r="T1064">
            <v>3301161813.2399998</v>
          </cell>
          <cell r="U1064">
            <v>1753383530.99</v>
          </cell>
          <cell r="V1064">
            <v>833390718.90999997</v>
          </cell>
          <cell r="W1064">
            <v>1933576513.28</v>
          </cell>
          <cell r="X1064">
            <v>2271588619.1999998</v>
          </cell>
          <cell r="Y1064">
            <v>2019961581.9000001</v>
          </cell>
          <cell r="AA1064" t="str">
            <v/>
          </cell>
        </row>
        <row r="1065">
          <cell r="C1065" t="str">
            <v>14</v>
          </cell>
          <cell r="G1065" t="str">
            <v>143540</v>
          </cell>
          <cell r="I1065" t="str">
            <v/>
          </cell>
          <cell r="M1065">
            <v>463068557.70999998</v>
          </cell>
          <cell r="N1065">
            <v>250056313.84999999</v>
          </cell>
          <cell r="O1065">
            <v>311415330.25999999</v>
          </cell>
          <cell r="P1065">
            <v>445206036.27999997</v>
          </cell>
          <cell r="Q1065">
            <v>760649398.77999997</v>
          </cell>
          <cell r="R1065">
            <v>1031751300.39</v>
          </cell>
          <cell r="S1065">
            <v>808563517</v>
          </cell>
          <cell r="T1065">
            <v>1074877094.21</v>
          </cell>
          <cell r="U1065">
            <v>1151662069.01</v>
          </cell>
          <cell r="V1065">
            <v>755677616.65999997</v>
          </cell>
          <cell r="W1065">
            <v>1056459007.8099999</v>
          </cell>
          <cell r="X1065">
            <v>1116091992.98</v>
          </cell>
          <cell r="Y1065">
            <v>1392956904.8599999</v>
          </cell>
          <cell r="AA1065" t="str">
            <v/>
          </cell>
        </row>
        <row r="1066">
          <cell r="C1066" t="str">
            <v>14</v>
          </cell>
          <cell r="G1066" t="str">
            <v>143560</v>
          </cell>
          <cell r="I1066" t="str">
            <v/>
          </cell>
          <cell r="M1066">
            <v>1483807670.51</v>
          </cell>
          <cell r="N1066">
            <v>937765320.10000002</v>
          </cell>
          <cell r="O1066">
            <v>979951196.39999998</v>
          </cell>
          <cell r="P1066">
            <v>884747363.74000001</v>
          </cell>
          <cell r="Q1066">
            <v>776447485.72000003</v>
          </cell>
          <cell r="R1066">
            <v>305559551.97000003</v>
          </cell>
          <cell r="S1066">
            <v>558566664.66999996</v>
          </cell>
          <cell r="T1066">
            <v>1059021370.8200001</v>
          </cell>
          <cell r="U1066">
            <v>1264615228.4300001</v>
          </cell>
          <cell r="V1066">
            <v>958208880.83000004</v>
          </cell>
          <cell r="W1066">
            <v>1098096069.0799999</v>
          </cell>
          <cell r="X1066">
            <v>1149630348.7</v>
          </cell>
          <cell r="Y1066">
            <v>1737551007.0899999</v>
          </cell>
          <cell r="AA1066" t="str">
            <v/>
          </cell>
        </row>
        <row r="1067">
          <cell r="C1067" t="str">
            <v>14</v>
          </cell>
          <cell r="G1067" t="str">
            <v>143583</v>
          </cell>
          <cell r="I1067" t="str">
            <v/>
          </cell>
          <cell r="M1067">
            <v>728724.47999999998</v>
          </cell>
          <cell r="N1067">
            <v>0</v>
          </cell>
          <cell r="O1067">
            <v>2872728.9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  <cell r="T1067">
            <v>0</v>
          </cell>
          <cell r="U1067">
            <v>0</v>
          </cell>
          <cell r="V1067">
            <v>0</v>
          </cell>
          <cell r="W1067">
            <v>0</v>
          </cell>
          <cell r="X1067">
            <v>0</v>
          </cell>
          <cell r="Y1067">
            <v>0</v>
          </cell>
          <cell r="AA1067" t="str">
            <v/>
          </cell>
        </row>
        <row r="1068">
          <cell r="C1068" t="str">
            <v>14</v>
          </cell>
          <cell r="G1068" t="str">
            <v>145501</v>
          </cell>
          <cell r="I1068" t="str">
            <v/>
          </cell>
          <cell r="M1068">
            <v>4641908348.79</v>
          </cell>
          <cell r="N1068">
            <v>4574321015.4300003</v>
          </cell>
          <cell r="O1068">
            <v>4550628370.8800001</v>
          </cell>
          <cell r="P1068">
            <v>4652425942.7399998</v>
          </cell>
          <cell r="Q1068">
            <v>4672788631.3599997</v>
          </cell>
          <cell r="R1068">
            <v>4703736858.6400003</v>
          </cell>
          <cell r="S1068">
            <v>4706959150.3400002</v>
          </cell>
          <cell r="T1068">
            <v>4763913422.0200005</v>
          </cell>
          <cell r="U1068">
            <v>4809454374.7200003</v>
          </cell>
          <cell r="V1068">
            <v>4798607976.0699997</v>
          </cell>
          <cell r="W1068">
            <v>4786989936.2200003</v>
          </cell>
          <cell r="X1068">
            <v>4862819597.5799999</v>
          </cell>
          <cell r="Y1068">
            <v>3304605721.6900001</v>
          </cell>
          <cell r="AA1068" t="str">
            <v/>
          </cell>
        </row>
        <row r="1069">
          <cell r="C1069" t="str">
            <v>14</v>
          </cell>
          <cell r="G1069" t="str">
            <v>145510</v>
          </cell>
          <cell r="I1069" t="str">
            <v/>
          </cell>
          <cell r="M1069">
            <v>51357873.82</v>
          </cell>
          <cell r="N1069">
            <v>45694157.82</v>
          </cell>
          <cell r="O1069">
            <v>33616674.380000003</v>
          </cell>
          <cell r="P1069">
            <v>33848303.170000002</v>
          </cell>
          <cell r="Q1069">
            <v>34261064.210000001</v>
          </cell>
          <cell r="R1069">
            <v>38293167.969999999</v>
          </cell>
          <cell r="S1069">
            <v>34420582.729999997</v>
          </cell>
          <cell r="T1069">
            <v>30900734.170000002</v>
          </cell>
          <cell r="U1069">
            <v>32541947.93</v>
          </cell>
          <cell r="V1069">
            <v>33337433.050000001</v>
          </cell>
          <cell r="W1069">
            <v>29805954.440000001</v>
          </cell>
          <cell r="X1069">
            <v>28567633.16</v>
          </cell>
          <cell r="Y1069">
            <v>35818379.310000002</v>
          </cell>
          <cell r="AA1069" t="str">
            <v/>
          </cell>
        </row>
        <row r="1070">
          <cell r="C1070" t="str">
            <v>14</v>
          </cell>
          <cell r="G1070" t="str">
            <v>145540</v>
          </cell>
          <cell r="I1070" t="str">
            <v/>
          </cell>
          <cell r="M1070">
            <v>15697912.25</v>
          </cell>
          <cell r="N1070">
            <v>14269950.08</v>
          </cell>
          <cell r="O1070">
            <v>15716019.92</v>
          </cell>
          <cell r="P1070">
            <v>16810012.109999999</v>
          </cell>
          <cell r="Q1070">
            <v>14345715.039999999</v>
          </cell>
          <cell r="R1070">
            <v>11084508.970000001</v>
          </cell>
          <cell r="S1070">
            <v>17549544.710000001</v>
          </cell>
          <cell r="T1070">
            <v>13422002.109999999</v>
          </cell>
          <cell r="U1070">
            <v>16369680.57</v>
          </cell>
          <cell r="V1070">
            <v>18450933.149999999</v>
          </cell>
          <cell r="W1070">
            <v>15257088.699999999</v>
          </cell>
          <cell r="X1070">
            <v>14953849.789999999</v>
          </cell>
          <cell r="Y1070">
            <v>0</v>
          </cell>
          <cell r="AA1070" t="str">
            <v/>
          </cell>
        </row>
        <row r="1071">
          <cell r="C1071" t="str">
            <v>14</v>
          </cell>
          <cell r="G1071" t="str">
            <v>146001</v>
          </cell>
          <cell r="I1071" t="str">
            <v/>
          </cell>
          <cell r="M1071">
            <v>6491405735.0299997</v>
          </cell>
          <cell r="N1071">
            <v>6774742868.3199997</v>
          </cell>
          <cell r="O1071">
            <v>5982915517.0500002</v>
          </cell>
          <cell r="P1071">
            <v>6428025229.79</v>
          </cell>
          <cell r="Q1071">
            <v>6321824339.6999998</v>
          </cell>
          <cell r="R1071">
            <v>7829497490.9799995</v>
          </cell>
          <cell r="S1071">
            <v>7561053149.0799999</v>
          </cell>
          <cell r="T1071">
            <v>6867275376.0600004</v>
          </cell>
          <cell r="U1071">
            <v>6915890989.8900003</v>
          </cell>
          <cell r="V1071">
            <v>6711485045.0699997</v>
          </cell>
          <cell r="W1071">
            <v>6519256483.5100002</v>
          </cell>
          <cell r="X1071">
            <v>5868932512.5500002</v>
          </cell>
          <cell r="Y1071">
            <v>6187726873.8800001</v>
          </cell>
          <cell r="AA1071" t="str">
            <v/>
          </cell>
        </row>
        <row r="1072">
          <cell r="C1072" t="str">
            <v>14</v>
          </cell>
          <cell r="G1072" t="str">
            <v>146002</v>
          </cell>
          <cell r="I1072" t="str">
            <v/>
          </cell>
          <cell r="M1072">
            <v>495856264.33999997</v>
          </cell>
          <cell r="N1072">
            <v>490162040.12</v>
          </cell>
          <cell r="O1072">
            <v>365803697.98000002</v>
          </cell>
          <cell r="P1072">
            <v>470658951.94</v>
          </cell>
          <cell r="Q1072">
            <v>706517188.90999997</v>
          </cell>
          <cell r="R1072">
            <v>683159444.40999997</v>
          </cell>
          <cell r="S1072">
            <v>924955761.77999997</v>
          </cell>
          <cell r="T1072">
            <v>815675530.24000001</v>
          </cell>
          <cell r="U1072">
            <v>939578562.42999995</v>
          </cell>
          <cell r="V1072">
            <v>747242390.29999995</v>
          </cell>
          <cell r="W1072">
            <v>927830249.92999995</v>
          </cell>
          <cell r="X1072">
            <v>460136023.99000001</v>
          </cell>
          <cell r="Y1072">
            <v>394658772.67000002</v>
          </cell>
          <cell r="AA1072" t="str">
            <v/>
          </cell>
        </row>
        <row r="1073">
          <cell r="C1073" t="str">
            <v>14</v>
          </cell>
          <cell r="G1073" t="str">
            <v>146502</v>
          </cell>
          <cell r="I1073" t="str">
            <v>02014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T1073">
            <v>0</v>
          </cell>
          <cell r="U1073">
            <v>0</v>
          </cell>
          <cell r="V1073">
            <v>0</v>
          </cell>
          <cell r="W1073">
            <v>0</v>
          </cell>
          <cell r="X1073">
            <v>126000000</v>
          </cell>
          <cell r="Y1073">
            <v>0</v>
          </cell>
          <cell r="AA1073" t="str">
            <v>020</v>
          </cell>
        </row>
        <row r="1074">
          <cell r="C1074" t="str">
            <v>14</v>
          </cell>
          <cell r="G1074" t="str">
            <v>146503</v>
          </cell>
          <cell r="I1074" t="str">
            <v>1</v>
          </cell>
          <cell r="M1074">
            <v>942430399.35000002</v>
          </cell>
          <cell r="N1074">
            <v>381931301.06</v>
          </cell>
          <cell r="O1074">
            <v>315345071.22000003</v>
          </cell>
          <cell r="P1074">
            <v>484679376.13999999</v>
          </cell>
          <cell r="Q1074">
            <v>58845992.43</v>
          </cell>
          <cell r="R1074">
            <v>205106061.59999999</v>
          </cell>
          <cell r="S1074">
            <v>69964987.439999998</v>
          </cell>
          <cell r="T1074">
            <v>141624237.94</v>
          </cell>
          <cell r="U1074">
            <v>662564190.48000002</v>
          </cell>
          <cell r="V1074">
            <v>200800394.11000001</v>
          </cell>
          <cell r="W1074">
            <v>231738074.52000001</v>
          </cell>
          <cell r="X1074">
            <v>137773656.28999999</v>
          </cell>
          <cell r="Y1074">
            <v>566835063.17999995</v>
          </cell>
          <cell r="AA1074" t="str">
            <v>1</v>
          </cell>
        </row>
        <row r="1075">
          <cell r="C1075" t="str">
            <v>14</v>
          </cell>
          <cell r="G1075" t="str">
            <v>146503</v>
          </cell>
          <cell r="I1075" t="str">
            <v>2</v>
          </cell>
          <cell r="M1075">
            <v>374124725.31999999</v>
          </cell>
          <cell r="N1075">
            <v>299439707.63999999</v>
          </cell>
          <cell r="O1075">
            <v>183869171.00999999</v>
          </cell>
          <cell r="P1075">
            <v>215828496.27000001</v>
          </cell>
          <cell r="Q1075">
            <v>433369061.44999999</v>
          </cell>
          <cell r="R1075">
            <v>787112957.63</v>
          </cell>
          <cell r="S1075">
            <v>558548687.98000002</v>
          </cell>
          <cell r="T1075">
            <v>406412993.63999999</v>
          </cell>
          <cell r="U1075">
            <v>994667567.40999997</v>
          </cell>
          <cell r="V1075">
            <v>671439418.13999999</v>
          </cell>
          <cell r="W1075">
            <v>162904589.13</v>
          </cell>
          <cell r="X1075">
            <v>2906491.98</v>
          </cell>
          <cell r="Y1075">
            <v>152139056.75999999</v>
          </cell>
          <cell r="AA1075" t="str">
            <v>2</v>
          </cell>
        </row>
        <row r="1076">
          <cell r="C1076" t="str">
            <v>14</v>
          </cell>
          <cell r="G1076" t="str">
            <v>146503</v>
          </cell>
          <cell r="I1076" t="str">
            <v>3</v>
          </cell>
          <cell r="M1076">
            <v>16661785.880000001</v>
          </cell>
          <cell r="N1076">
            <v>-208748.98</v>
          </cell>
          <cell r="O1076">
            <v>55117900.350000001</v>
          </cell>
          <cell r="P1076">
            <v>-49261053.439999998</v>
          </cell>
          <cell r="Q1076">
            <v>45087709.289999999</v>
          </cell>
          <cell r="R1076">
            <v>11995280.42</v>
          </cell>
          <cell r="S1076">
            <v>65954489.170000002</v>
          </cell>
          <cell r="T1076">
            <v>56914147.539999999</v>
          </cell>
          <cell r="U1076">
            <v>114919885.61</v>
          </cell>
          <cell r="V1076">
            <v>-20260076.530000001</v>
          </cell>
          <cell r="W1076">
            <v>99169459.790000007</v>
          </cell>
          <cell r="X1076">
            <v>154483354.41999999</v>
          </cell>
          <cell r="Y1076">
            <v>115830662.39</v>
          </cell>
          <cell r="AA1076" t="str">
            <v>3</v>
          </cell>
        </row>
        <row r="1077">
          <cell r="C1077" t="str">
            <v>14</v>
          </cell>
          <cell r="G1077" t="str">
            <v>146503</v>
          </cell>
          <cell r="I1077" t="str">
            <v>4</v>
          </cell>
          <cell r="M1077">
            <v>512868688.08999997</v>
          </cell>
          <cell r="N1077">
            <v>1322960210.8699999</v>
          </cell>
          <cell r="O1077">
            <v>283887434</v>
          </cell>
          <cell r="P1077">
            <v>27311586.739999998</v>
          </cell>
          <cell r="Q1077">
            <v>166805470.65000001</v>
          </cell>
          <cell r="R1077">
            <v>1302772911.1600001</v>
          </cell>
          <cell r="S1077">
            <v>1362037025.1300001</v>
          </cell>
          <cell r="T1077">
            <v>929600779.83000004</v>
          </cell>
          <cell r="U1077">
            <v>1186820364.8800001</v>
          </cell>
          <cell r="V1077">
            <v>1305938210.75</v>
          </cell>
          <cell r="W1077">
            <v>1743774968.22</v>
          </cell>
          <cell r="X1077">
            <v>1116340045.9100001</v>
          </cell>
          <cell r="Y1077">
            <v>979536860.25999999</v>
          </cell>
          <cell r="AA1077" t="str">
            <v>4</v>
          </cell>
        </row>
        <row r="1078">
          <cell r="C1078" t="str">
            <v>14</v>
          </cell>
          <cell r="G1078" t="str">
            <v>146503</v>
          </cell>
          <cell r="I1078" t="str">
            <v>6</v>
          </cell>
          <cell r="M1078">
            <v>7850653239.04</v>
          </cell>
          <cell r="N1078">
            <v>10642711216.57</v>
          </cell>
          <cell r="O1078">
            <v>11441472554.43</v>
          </cell>
          <cell r="P1078">
            <v>12594231805.65</v>
          </cell>
          <cell r="Q1078">
            <v>11955207181.610001</v>
          </cell>
          <cell r="R1078">
            <v>5718153172.2200003</v>
          </cell>
          <cell r="S1078">
            <v>7253115034.3100004</v>
          </cell>
          <cell r="T1078">
            <v>12954526238.48</v>
          </cell>
          <cell r="U1078">
            <v>14332622272.059999</v>
          </cell>
          <cell r="V1078">
            <v>8320638415.1199999</v>
          </cell>
          <cell r="W1078">
            <v>21905276025.009998</v>
          </cell>
          <cell r="X1078">
            <v>17086249515.25</v>
          </cell>
          <cell r="Y1078">
            <v>0</v>
          </cell>
          <cell r="AA1078" t="str">
            <v>6</v>
          </cell>
        </row>
        <row r="1079">
          <cell r="C1079" t="str">
            <v>15</v>
          </cell>
          <cell r="G1079" t="str">
            <v>150405</v>
          </cell>
          <cell r="I1079" t="str">
            <v/>
          </cell>
          <cell r="M1079">
            <v>452041948</v>
          </cell>
          <cell r="N1079">
            <v>452041948</v>
          </cell>
          <cell r="O1079">
            <v>452041948</v>
          </cell>
          <cell r="P1079">
            <v>452041948</v>
          </cell>
          <cell r="Q1079">
            <v>452041948</v>
          </cell>
          <cell r="R1079">
            <v>452041948</v>
          </cell>
          <cell r="S1079">
            <v>452041948</v>
          </cell>
          <cell r="T1079">
            <v>452041948</v>
          </cell>
          <cell r="U1079">
            <v>452041948</v>
          </cell>
          <cell r="V1079">
            <v>452041948</v>
          </cell>
          <cell r="W1079">
            <v>452041948</v>
          </cell>
          <cell r="X1079">
            <v>452041948</v>
          </cell>
          <cell r="Y1079">
            <v>452041948</v>
          </cell>
          <cell r="AA1079" t="str">
            <v/>
          </cell>
        </row>
        <row r="1080">
          <cell r="C1080" t="str">
            <v>15</v>
          </cell>
          <cell r="G1080" t="str">
            <v>150499</v>
          </cell>
          <cell r="I1080" t="str">
            <v/>
          </cell>
          <cell r="M1080">
            <v>2326973470.4099998</v>
          </cell>
          <cell r="N1080">
            <v>2326973470.4099998</v>
          </cell>
          <cell r="O1080">
            <v>2326973470.4099998</v>
          </cell>
          <cell r="P1080">
            <v>2326973470.4099998</v>
          </cell>
          <cell r="Q1080">
            <v>2326973470.4099998</v>
          </cell>
          <cell r="R1080">
            <v>2326973470.4099998</v>
          </cell>
          <cell r="S1080">
            <v>2326973470.4099998</v>
          </cell>
          <cell r="T1080">
            <v>2326973470.4099998</v>
          </cell>
          <cell r="U1080">
            <v>2326973470.4099998</v>
          </cell>
          <cell r="V1080">
            <v>2326973470.4099998</v>
          </cell>
          <cell r="W1080">
            <v>2326973470.4099998</v>
          </cell>
          <cell r="X1080">
            <v>2326973470.4099998</v>
          </cell>
          <cell r="Y1080">
            <v>2326973470.4099998</v>
          </cell>
          <cell r="AA1080" t="str">
            <v/>
          </cell>
        </row>
        <row r="1081">
          <cell r="C1081" t="str">
            <v>15</v>
          </cell>
          <cell r="G1081" t="str">
            <v>150805</v>
          </cell>
          <cell r="I1081" t="str">
            <v>030</v>
          </cell>
          <cell r="M1081">
            <v>291243959.36000001</v>
          </cell>
          <cell r="N1081">
            <v>291243959.36000001</v>
          </cell>
          <cell r="O1081">
            <v>291243959.36000001</v>
          </cell>
          <cell r="P1081">
            <v>291243959.36000001</v>
          </cell>
          <cell r="Q1081">
            <v>291243959.36000001</v>
          </cell>
          <cell r="R1081">
            <v>291243959.36000001</v>
          </cell>
          <cell r="S1081">
            <v>291243959.36000001</v>
          </cell>
          <cell r="T1081">
            <v>291243959.36000001</v>
          </cell>
          <cell r="U1081">
            <v>291243959.36000001</v>
          </cell>
          <cell r="V1081">
            <v>291243959.36000001</v>
          </cell>
          <cell r="W1081">
            <v>291243959.36000001</v>
          </cell>
          <cell r="X1081">
            <v>0</v>
          </cell>
          <cell r="Y1081">
            <v>0</v>
          </cell>
          <cell r="AA1081" t="str">
            <v>030</v>
          </cell>
        </row>
        <row r="1082">
          <cell r="C1082" t="str">
            <v>15</v>
          </cell>
          <cell r="G1082" t="str">
            <v>150805</v>
          </cell>
          <cell r="I1082" t="str">
            <v>033</v>
          </cell>
          <cell r="M1082">
            <v>823730633.79999995</v>
          </cell>
          <cell r="N1082">
            <v>1075189393.5999999</v>
          </cell>
          <cell r="O1082">
            <v>1708456409.8</v>
          </cell>
          <cell r="P1082">
            <v>2213476353.02</v>
          </cell>
          <cell r="Q1082">
            <v>3247358993.9200001</v>
          </cell>
          <cell r="R1082">
            <v>3786139207.75</v>
          </cell>
          <cell r="S1082">
            <v>4842050860.3900003</v>
          </cell>
          <cell r="T1082">
            <v>5691139536.8299999</v>
          </cell>
          <cell r="U1082">
            <v>6923495471.8900003</v>
          </cell>
          <cell r="V1082">
            <v>7825549902.6899996</v>
          </cell>
          <cell r="W1082">
            <v>9630443280.5499992</v>
          </cell>
          <cell r="X1082">
            <v>10879882950.23</v>
          </cell>
          <cell r="Y1082">
            <v>0</v>
          </cell>
          <cell r="AA1082" t="str">
            <v>033</v>
          </cell>
        </row>
        <row r="1083">
          <cell r="C1083" t="str">
            <v>15</v>
          </cell>
          <cell r="G1083" t="str">
            <v>150805</v>
          </cell>
          <cell r="I1083" t="str">
            <v>034</v>
          </cell>
          <cell r="M1083">
            <v>3430987853.25</v>
          </cell>
          <cell r="N1083">
            <v>3431757641.0700002</v>
          </cell>
          <cell r="O1083">
            <v>3432524889.0700002</v>
          </cell>
          <cell r="P1083">
            <v>3432524889.0700002</v>
          </cell>
          <cell r="Q1083">
            <v>3434895929.0700002</v>
          </cell>
          <cell r="R1083">
            <v>3434895929.0700002</v>
          </cell>
          <cell r="S1083">
            <v>3434895929.0700002</v>
          </cell>
          <cell r="T1083">
            <v>0</v>
          </cell>
          <cell r="U1083">
            <v>0</v>
          </cell>
          <cell r="V1083">
            <v>0</v>
          </cell>
          <cell r="W1083">
            <v>0</v>
          </cell>
          <cell r="X1083">
            <v>0</v>
          </cell>
          <cell r="Y1083">
            <v>0</v>
          </cell>
          <cell r="AA1083" t="str">
            <v>034</v>
          </cell>
        </row>
        <row r="1084">
          <cell r="C1084" t="str">
            <v>15</v>
          </cell>
          <cell r="G1084" t="str">
            <v>150805</v>
          </cell>
          <cell r="I1084" t="str">
            <v>038</v>
          </cell>
          <cell r="M1084">
            <v>358723651.76999998</v>
          </cell>
          <cell r="N1084">
            <v>379715956.93000001</v>
          </cell>
          <cell r="O1084">
            <v>444870593.73000002</v>
          </cell>
          <cell r="P1084">
            <v>793491189.73000002</v>
          </cell>
          <cell r="Q1084">
            <v>890581691.73000002</v>
          </cell>
          <cell r="R1084">
            <v>890581691.73000002</v>
          </cell>
          <cell r="S1084">
            <v>890581691.73000002</v>
          </cell>
          <cell r="T1084">
            <v>0</v>
          </cell>
          <cell r="U1084">
            <v>0</v>
          </cell>
          <cell r="V1084">
            <v>0</v>
          </cell>
          <cell r="W1084">
            <v>0</v>
          </cell>
          <cell r="X1084">
            <v>0</v>
          </cell>
          <cell r="Y1084">
            <v>0</v>
          </cell>
          <cell r="AA1084" t="str">
            <v>038</v>
          </cell>
        </row>
        <row r="1085">
          <cell r="C1085" t="str">
            <v>15</v>
          </cell>
          <cell r="G1085" t="str">
            <v>150805</v>
          </cell>
          <cell r="I1085" t="str">
            <v>133</v>
          </cell>
          <cell r="M1085">
            <v>86527431</v>
          </cell>
          <cell r="N1085">
            <v>90117475</v>
          </cell>
          <cell r="O1085">
            <v>94713353</v>
          </cell>
          <cell r="P1085">
            <v>95101722</v>
          </cell>
          <cell r="Q1085">
            <v>95961451</v>
          </cell>
          <cell r="R1085">
            <v>97255656</v>
          </cell>
          <cell r="S1085">
            <v>97255656</v>
          </cell>
          <cell r="T1085">
            <v>97255656</v>
          </cell>
          <cell r="U1085">
            <v>97255656</v>
          </cell>
          <cell r="V1085">
            <v>97255656</v>
          </cell>
          <cell r="W1085">
            <v>97255656</v>
          </cell>
          <cell r="X1085">
            <v>0</v>
          </cell>
          <cell r="Y1085">
            <v>0</v>
          </cell>
          <cell r="AA1085" t="str">
            <v>133</v>
          </cell>
        </row>
        <row r="1086">
          <cell r="C1086" t="str">
            <v>15</v>
          </cell>
          <cell r="G1086" t="str">
            <v>150805</v>
          </cell>
          <cell r="I1086" t="str">
            <v>135</v>
          </cell>
          <cell r="M1086">
            <v>11576446</v>
          </cell>
          <cell r="N1086">
            <v>12014687</v>
          </cell>
          <cell r="O1086">
            <v>14351667</v>
          </cell>
          <cell r="P1086">
            <v>17278004</v>
          </cell>
          <cell r="Q1086">
            <v>18711063</v>
          </cell>
          <cell r="R1086">
            <v>19138948</v>
          </cell>
          <cell r="S1086">
            <v>19160201</v>
          </cell>
          <cell r="T1086">
            <v>19160201</v>
          </cell>
          <cell r="U1086">
            <v>19160201</v>
          </cell>
          <cell r="V1086">
            <v>19160201</v>
          </cell>
          <cell r="W1086">
            <v>19160201</v>
          </cell>
          <cell r="X1086">
            <v>0</v>
          </cell>
          <cell r="Y1086">
            <v>0</v>
          </cell>
          <cell r="AA1086" t="str">
            <v>135</v>
          </cell>
        </row>
        <row r="1087">
          <cell r="C1087" t="str">
            <v>15</v>
          </cell>
          <cell r="G1087" t="str">
            <v>150805</v>
          </cell>
          <cell r="I1087" t="str">
            <v>205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  <cell r="S1087">
            <v>24355184</v>
          </cell>
          <cell r="T1087">
            <v>24355184</v>
          </cell>
          <cell r="U1087">
            <v>24355184</v>
          </cell>
          <cell r="V1087">
            <v>24355184</v>
          </cell>
          <cell r="W1087">
            <v>24355184</v>
          </cell>
          <cell r="X1087">
            <v>0</v>
          </cell>
          <cell r="Y1087">
            <v>0</v>
          </cell>
          <cell r="AA1087" t="str">
            <v>205</v>
          </cell>
        </row>
        <row r="1088">
          <cell r="C1088" t="str">
            <v>15</v>
          </cell>
          <cell r="G1088" t="str">
            <v>150805</v>
          </cell>
          <cell r="I1088" t="str">
            <v>210</v>
          </cell>
          <cell r="M1088">
            <v>0</v>
          </cell>
          <cell r="N1088">
            <v>0</v>
          </cell>
          <cell r="O1088">
            <v>0</v>
          </cell>
          <cell r="P1088">
            <v>16599.599999999999</v>
          </cell>
          <cell r="Q1088">
            <v>20688629.600000001</v>
          </cell>
          <cell r="R1088">
            <v>59815689.399999999</v>
          </cell>
          <cell r="S1088">
            <v>186103546.06999999</v>
          </cell>
          <cell r="T1088">
            <v>215146307</v>
          </cell>
          <cell r="U1088">
            <v>366490948.38999999</v>
          </cell>
          <cell r="V1088">
            <v>403178611.64999998</v>
          </cell>
          <cell r="W1088">
            <v>406669411.64999998</v>
          </cell>
          <cell r="X1088">
            <v>0</v>
          </cell>
          <cell r="Y1088">
            <v>0</v>
          </cell>
          <cell r="AA1088" t="str">
            <v>210</v>
          </cell>
        </row>
        <row r="1089">
          <cell r="C1089" t="str">
            <v>15</v>
          </cell>
          <cell r="G1089" t="str">
            <v>150899</v>
          </cell>
          <cell r="I1089" t="str">
            <v/>
          </cell>
          <cell r="M1089">
            <v>4236055.22</v>
          </cell>
          <cell r="N1089">
            <v>4236055.22</v>
          </cell>
          <cell r="O1089">
            <v>4236055.22</v>
          </cell>
          <cell r="P1089">
            <v>4236055.22</v>
          </cell>
          <cell r="Q1089">
            <v>4236055.22</v>
          </cell>
          <cell r="R1089">
            <v>4236055.22</v>
          </cell>
          <cell r="S1089">
            <v>4236055.22</v>
          </cell>
          <cell r="T1089">
            <v>3778106.84</v>
          </cell>
          <cell r="U1089">
            <v>3778106.84</v>
          </cell>
          <cell r="V1089">
            <v>3778106.84</v>
          </cell>
          <cell r="W1089">
            <v>3778106.84</v>
          </cell>
          <cell r="X1089">
            <v>163172.41</v>
          </cell>
          <cell r="Y1089">
            <v>0</v>
          </cell>
          <cell r="AA1089" t="str">
            <v/>
          </cell>
        </row>
        <row r="1090">
          <cell r="C1090" t="str">
            <v>15</v>
          </cell>
          <cell r="G1090" t="str">
            <v>151205</v>
          </cell>
          <cell r="I1090" t="str">
            <v>032</v>
          </cell>
          <cell r="M1090">
            <v>0</v>
          </cell>
          <cell r="N1090">
            <v>0</v>
          </cell>
          <cell r="O1090">
            <v>0</v>
          </cell>
          <cell r="P1090">
            <v>0</v>
          </cell>
          <cell r="Q1090">
            <v>0</v>
          </cell>
          <cell r="R1090">
            <v>61689.88</v>
          </cell>
          <cell r="S1090">
            <v>0</v>
          </cell>
          <cell r="T1090">
            <v>0</v>
          </cell>
          <cell r="U1090">
            <v>0</v>
          </cell>
          <cell r="V1090">
            <v>0</v>
          </cell>
          <cell r="W1090">
            <v>0</v>
          </cell>
          <cell r="X1090">
            <v>0</v>
          </cell>
          <cell r="Y1090">
            <v>0</v>
          </cell>
          <cell r="AA1090" t="str">
            <v>032</v>
          </cell>
        </row>
        <row r="1091">
          <cell r="C1091" t="str">
            <v>15</v>
          </cell>
          <cell r="G1091" t="str">
            <v>151205</v>
          </cell>
          <cell r="I1091" t="str">
            <v>105</v>
          </cell>
          <cell r="M1091">
            <v>155728575</v>
          </cell>
          <cell r="N1091">
            <v>155728575</v>
          </cell>
          <cell r="O1091">
            <v>155728575</v>
          </cell>
          <cell r="P1091">
            <v>155728575</v>
          </cell>
          <cell r="Q1091">
            <v>155728575</v>
          </cell>
          <cell r="R1091">
            <v>155728575</v>
          </cell>
          <cell r="S1091">
            <v>155728575</v>
          </cell>
          <cell r="T1091">
            <v>155728575</v>
          </cell>
          <cell r="U1091">
            <v>155728575</v>
          </cell>
          <cell r="V1091">
            <v>155728575</v>
          </cell>
          <cell r="W1091">
            <v>155728575</v>
          </cell>
          <cell r="X1091">
            <v>155728575</v>
          </cell>
          <cell r="Y1091">
            <v>0</v>
          </cell>
          <cell r="AA1091" t="str">
            <v>105</v>
          </cell>
        </row>
        <row r="1092">
          <cell r="C1092" t="str">
            <v>15</v>
          </cell>
          <cell r="G1092" t="str">
            <v>151205</v>
          </cell>
          <cell r="I1092" t="str">
            <v>107</v>
          </cell>
          <cell r="M1092">
            <v>153660994.5</v>
          </cell>
          <cell r="N1092">
            <v>161999074.5</v>
          </cell>
          <cell r="O1092">
            <v>174493666.5</v>
          </cell>
          <cell r="P1092">
            <v>174493666.5</v>
          </cell>
          <cell r="Q1092">
            <v>174493666.5</v>
          </cell>
          <cell r="R1092">
            <v>174493666.5</v>
          </cell>
          <cell r="S1092">
            <v>174493666.5</v>
          </cell>
          <cell r="T1092">
            <v>174493666.5</v>
          </cell>
          <cell r="U1092">
            <v>174493666.5</v>
          </cell>
          <cell r="V1092">
            <v>174493666.5</v>
          </cell>
          <cell r="W1092">
            <v>174493666.5</v>
          </cell>
          <cell r="X1092">
            <v>174493666.5</v>
          </cell>
          <cell r="Y1092">
            <v>0</v>
          </cell>
          <cell r="AA1092" t="str">
            <v>107</v>
          </cell>
        </row>
        <row r="1093">
          <cell r="C1093" t="str">
            <v>15</v>
          </cell>
          <cell r="G1093" t="str">
            <v>151205</v>
          </cell>
          <cell r="I1093" t="str">
            <v>108</v>
          </cell>
          <cell r="M1093">
            <v>106775551.59</v>
          </cell>
          <cell r="N1093">
            <v>106775551.59</v>
          </cell>
          <cell r="O1093">
            <v>106775551.59</v>
          </cell>
          <cell r="P1093">
            <v>106775551.59</v>
          </cell>
          <cell r="Q1093">
            <v>106775551.59</v>
          </cell>
          <cell r="R1093">
            <v>106775551.59</v>
          </cell>
          <cell r="S1093">
            <v>106775551.59</v>
          </cell>
          <cell r="T1093">
            <v>106775551.59</v>
          </cell>
          <cell r="U1093">
            <v>106775551.59</v>
          </cell>
          <cell r="V1093">
            <v>106775551.59</v>
          </cell>
          <cell r="W1093">
            <v>106775551.59</v>
          </cell>
          <cell r="X1093">
            <v>106775551.59</v>
          </cell>
          <cell r="Y1093">
            <v>0</v>
          </cell>
          <cell r="AA1093" t="str">
            <v>108</v>
          </cell>
        </row>
        <row r="1094">
          <cell r="C1094" t="str">
            <v>15</v>
          </cell>
          <cell r="G1094" t="str">
            <v>151205</v>
          </cell>
          <cell r="I1094" t="str">
            <v>112</v>
          </cell>
          <cell r="M1094">
            <v>862976578.08000004</v>
          </cell>
          <cell r="N1094">
            <v>925231753.66999996</v>
          </cell>
          <cell r="O1094">
            <v>926025859.66999996</v>
          </cell>
          <cell r="P1094">
            <v>926976641.66999996</v>
          </cell>
          <cell r="Q1094">
            <v>927172520.66999996</v>
          </cell>
          <cell r="R1094">
            <v>927172520.66999996</v>
          </cell>
          <cell r="S1094">
            <v>927289120.66999996</v>
          </cell>
          <cell r="T1094">
            <v>927300120.66999996</v>
          </cell>
          <cell r="U1094">
            <v>927300120.66999996</v>
          </cell>
          <cell r="V1094">
            <v>927300120.66999996</v>
          </cell>
          <cell r="W1094">
            <v>927300120.66999996</v>
          </cell>
          <cell r="X1094">
            <v>927300120.66999996</v>
          </cell>
          <cell r="Y1094">
            <v>0</v>
          </cell>
          <cell r="AA1094" t="str">
            <v>112</v>
          </cell>
        </row>
        <row r="1095">
          <cell r="C1095" t="str">
            <v>15</v>
          </cell>
          <cell r="G1095" t="str">
            <v>151205</v>
          </cell>
          <cell r="I1095" t="str">
            <v>132</v>
          </cell>
          <cell r="M1095">
            <v>338992354</v>
          </cell>
          <cell r="N1095">
            <v>365752089.19999999</v>
          </cell>
          <cell r="O1095">
            <v>381521739.88</v>
          </cell>
          <cell r="P1095">
            <v>429478395.72000003</v>
          </cell>
          <cell r="Q1095">
            <v>435365567.72000003</v>
          </cell>
          <cell r="R1095">
            <v>473478356.30000001</v>
          </cell>
          <cell r="S1095">
            <v>495848204.01999998</v>
          </cell>
          <cell r="T1095">
            <v>523135534.01999998</v>
          </cell>
          <cell r="U1095">
            <v>523135534.01999998</v>
          </cell>
          <cell r="V1095">
            <v>527418440.01999998</v>
          </cell>
          <cell r="W1095">
            <v>527418440.01999998</v>
          </cell>
          <cell r="X1095">
            <v>527418440.01999998</v>
          </cell>
          <cell r="Y1095">
            <v>0</v>
          </cell>
          <cell r="AA1095" t="str">
            <v>132</v>
          </cell>
        </row>
        <row r="1096">
          <cell r="C1096" t="str">
            <v>15</v>
          </cell>
          <cell r="G1096" t="str">
            <v>151205</v>
          </cell>
          <cell r="I1096" t="str">
            <v>133</v>
          </cell>
          <cell r="M1096">
            <v>482896292.99000001</v>
          </cell>
          <cell r="N1096">
            <v>701830027.41999996</v>
          </cell>
          <cell r="O1096">
            <v>1097807418.48</v>
          </cell>
          <cell r="P1096">
            <v>1301122999.1800001</v>
          </cell>
          <cell r="Q1096">
            <v>1436663022.98</v>
          </cell>
          <cell r="R1096">
            <v>1552830839.3499999</v>
          </cell>
          <cell r="S1096">
            <v>1720890791.52</v>
          </cell>
          <cell r="T1096">
            <v>1837725656.52</v>
          </cell>
          <cell r="U1096">
            <v>1940918578.52</v>
          </cell>
          <cell r="V1096">
            <v>2053348542.52</v>
          </cell>
          <cell r="W1096">
            <v>2069615404.52</v>
          </cell>
          <cell r="X1096">
            <v>2081403084.52</v>
          </cell>
          <cell r="Y1096">
            <v>0</v>
          </cell>
          <cell r="AA1096" t="str">
            <v>133</v>
          </cell>
        </row>
        <row r="1097">
          <cell r="C1097" t="str">
            <v>15</v>
          </cell>
          <cell r="G1097" t="str">
            <v>151205</v>
          </cell>
          <cell r="I1097" t="str">
            <v>134</v>
          </cell>
          <cell r="M1097">
            <v>38299438</v>
          </cell>
          <cell r="N1097">
            <v>38299438</v>
          </cell>
          <cell r="O1097">
            <v>38299438</v>
          </cell>
          <cell r="P1097">
            <v>38299438</v>
          </cell>
          <cell r="Q1097">
            <v>38299438</v>
          </cell>
          <cell r="R1097">
            <v>38299438</v>
          </cell>
          <cell r="S1097">
            <v>38299438</v>
          </cell>
          <cell r="T1097">
            <v>38299438</v>
          </cell>
          <cell r="U1097">
            <v>38299438</v>
          </cell>
          <cell r="V1097">
            <v>38299438</v>
          </cell>
          <cell r="W1097">
            <v>38299438</v>
          </cell>
          <cell r="X1097">
            <v>38299438</v>
          </cell>
          <cell r="Y1097">
            <v>0</v>
          </cell>
          <cell r="AA1097" t="str">
            <v>134</v>
          </cell>
        </row>
        <row r="1098">
          <cell r="C1098" t="str">
            <v>15</v>
          </cell>
          <cell r="G1098" t="str">
            <v>151205</v>
          </cell>
          <cell r="I1098" t="str">
            <v>135</v>
          </cell>
          <cell r="M1098">
            <v>768849169.07000005</v>
          </cell>
          <cell r="N1098">
            <v>915967020.38999999</v>
          </cell>
          <cell r="O1098">
            <v>919001735.38999999</v>
          </cell>
          <cell r="P1098">
            <v>1023400171.85</v>
          </cell>
          <cell r="Q1098">
            <v>1025861499.25</v>
          </cell>
          <cell r="R1098">
            <v>1025908541.25</v>
          </cell>
          <cell r="S1098">
            <v>1026362681.25</v>
          </cell>
          <cell r="T1098">
            <v>1043675681.25</v>
          </cell>
          <cell r="U1098">
            <v>1043786164.25</v>
          </cell>
          <cell r="V1098">
            <v>1044654077.25</v>
          </cell>
          <cell r="W1098">
            <v>1044976079.25</v>
          </cell>
          <cell r="X1098">
            <v>1045447039.25</v>
          </cell>
          <cell r="Y1098">
            <v>0</v>
          </cell>
          <cell r="AA1098" t="str">
            <v>135</v>
          </cell>
        </row>
        <row r="1099">
          <cell r="C1099" t="str">
            <v>15</v>
          </cell>
          <cell r="G1099" t="str">
            <v>151205</v>
          </cell>
          <cell r="I1099" t="str">
            <v>136</v>
          </cell>
          <cell r="M1099">
            <v>470124545.44999999</v>
          </cell>
          <cell r="N1099">
            <v>477897205.27999997</v>
          </cell>
          <cell r="O1099">
            <v>482497970.70999998</v>
          </cell>
          <cell r="P1099">
            <v>488363973.70999998</v>
          </cell>
          <cell r="Q1099">
            <v>488363973.70999998</v>
          </cell>
          <cell r="R1099">
            <v>488363973.70999998</v>
          </cell>
          <cell r="S1099">
            <v>495289753.70999998</v>
          </cell>
          <cell r="T1099">
            <v>495289753.70999998</v>
          </cell>
          <cell r="U1099">
            <v>495289753.70999998</v>
          </cell>
          <cell r="V1099">
            <v>495289753.70999998</v>
          </cell>
          <cell r="W1099">
            <v>524168953.70999998</v>
          </cell>
          <cell r="X1099">
            <v>524168953.70999998</v>
          </cell>
          <cell r="Y1099">
            <v>0</v>
          </cell>
          <cell r="AA1099" t="str">
            <v>136</v>
          </cell>
        </row>
        <row r="1100">
          <cell r="C1100" t="str">
            <v>15</v>
          </cell>
          <cell r="G1100" t="str">
            <v>151205</v>
          </cell>
          <cell r="I1100" t="str">
            <v>137</v>
          </cell>
          <cell r="M1100">
            <v>131705221.91</v>
          </cell>
          <cell r="N1100">
            <v>131705221.91</v>
          </cell>
          <cell r="O1100">
            <v>131705221.91</v>
          </cell>
          <cell r="P1100">
            <v>131705221.91</v>
          </cell>
          <cell r="Q1100">
            <v>131705221.91</v>
          </cell>
          <cell r="R1100">
            <v>131705221.91</v>
          </cell>
          <cell r="S1100">
            <v>131705221.91</v>
          </cell>
          <cell r="T1100">
            <v>131705221.91</v>
          </cell>
          <cell r="U1100">
            <v>131705221.91</v>
          </cell>
          <cell r="V1100">
            <v>131705221.91</v>
          </cell>
          <cell r="W1100">
            <v>131705221.91</v>
          </cell>
          <cell r="X1100">
            <v>131705221.91</v>
          </cell>
          <cell r="Y1100">
            <v>0</v>
          </cell>
          <cell r="AA1100" t="str">
            <v>137</v>
          </cell>
        </row>
        <row r="1101">
          <cell r="C1101" t="str">
            <v>15</v>
          </cell>
          <cell r="G1101" t="str">
            <v>151205</v>
          </cell>
          <cell r="I1101" t="str">
            <v>138</v>
          </cell>
          <cell r="M1101">
            <v>158353836</v>
          </cell>
          <cell r="N1101">
            <v>159393196</v>
          </cell>
          <cell r="O1101">
            <v>159393196</v>
          </cell>
          <cell r="P1101">
            <v>159393196</v>
          </cell>
          <cell r="Q1101">
            <v>159393196</v>
          </cell>
          <cell r="R1101">
            <v>159393196</v>
          </cell>
          <cell r="S1101">
            <v>159393196</v>
          </cell>
          <cell r="T1101">
            <v>159393196</v>
          </cell>
          <cell r="U1101">
            <v>159393196</v>
          </cell>
          <cell r="V1101">
            <v>159393196</v>
          </cell>
          <cell r="W1101">
            <v>159393196</v>
          </cell>
          <cell r="X1101">
            <v>159393196</v>
          </cell>
          <cell r="Y1101">
            <v>0</v>
          </cell>
          <cell r="AA1101" t="str">
            <v>138</v>
          </cell>
        </row>
        <row r="1102">
          <cell r="C1102" t="str">
            <v>15</v>
          </cell>
          <cell r="G1102" t="str">
            <v>151205</v>
          </cell>
          <cell r="I1102" t="str">
            <v>144</v>
          </cell>
          <cell r="M1102">
            <v>419574195.81999999</v>
          </cell>
          <cell r="N1102">
            <v>443817992.32999998</v>
          </cell>
          <cell r="O1102">
            <v>456229992.32999998</v>
          </cell>
          <cell r="P1102">
            <v>456229992.32999998</v>
          </cell>
          <cell r="Q1102">
            <v>459640392.32999998</v>
          </cell>
          <cell r="R1102">
            <v>459640392.32999998</v>
          </cell>
          <cell r="S1102">
            <v>459640392.32999998</v>
          </cell>
          <cell r="T1102">
            <v>459640392.32999998</v>
          </cell>
          <cell r="U1102">
            <v>459640392.32999998</v>
          </cell>
          <cell r="V1102">
            <v>459640392.32999998</v>
          </cell>
          <cell r="W1102">
            <v>459640392.32999998</v>
          </cell>
          <cell r="X1102">
            <v>459640392.32999998</v>
          </cell>
          <cell r="Y1102">
            <v>0</v>
          </cell>
          <cell r="AA1102" t="str">
            <v>144</v>
          </cell>
        </row>
        <row r="1103">
          <cell r="C1103" t="str">
            <v>15</v>
          </cell>
          <cell r="G1103" t="str">
            <v>151205</v>
          </cell>
          <cell r="I1103" t="str">
            <v>146</v>
          </cell>
          <cell r="M1103">
            <v>12672078.720000001</v>
          </cell>
          <cell r="N1103">
            <v>13124478.720000001</v>
          </cell>
          <cell r="O1103">
            <v>13124478.720000001</v>
          </cell>
          <cell r="P1103">
            <v>14640677.720000001</v>
          </cell>
          <cell r="Q1103">
            <v>15377075.710000001</v>
          </cell>
          <cell r="R1103">
            <v>15377075.710000001</v>
          </cell>
          <cell r="S1103">
            <v>15409490.119999999</v>
          </cell>
          <cell r="T1103">
            <v>15409490.119999999</v>
          </cell>
          <cell r="U1103">
            <v>15409490.119999999</v>
          </cell>
          <cell r="V1103">
            <v>15409490.119999999</v>
          </cell>
          <cell r="W1103">
            <v>15409490.119999999</v>
          </cell>
          <cell r="X1103">
            <v>15409490.119999999</v>
          </cell>
          <cell r="Y1103">
            <v>0</v>
          </cell>
          <cell r="AA1103" t="str">
            <v>146</v>
          </cell>
        </row>
        <row r="1104">
          <cell r="C1104" t="str">
            <v>15</v>
          </cell>
          <cell r="G1104" t="str">
            <v>151205</v>
          </cell>
          <cell r="I1104" t="str">
            <v>150</v>
          </cell>
          <cell r="M1104">
            <v>44337423</v>
          </cell>
          <cell r="N1104">
            <v>44337423</v>
          </cell>
          <cell r="O1104">
            <v>44337423</v>
          </cell>
          <cell r="P1104">
            <v>44337423</v>
          </cell>
          <cell r="Q1104">
            <v>44337423</v>
          </cell>
          <cell r="R1104">
            <v>52167423</v>
          </cell>
          <cell r="S1104">
            <v>53747343</v>
          </cell>
          <cell r="T1104">
            <v>53747343</v>
          </cell>
          <cell r="U1104">
            <v>54935183</v>
          </cell>
          <cell r="V1104">
            <v>54935183</v>
          </cell>
          <cell r="W1104">
            <v>54935183</v>
          </cell>
          <cell r="X1104">
            <v>54935183</v>
          </cell>
          <cell r="Y1104">
            <v>0</v>
          </cell>
          <cell r="AA1104" t="str">
            <v>150</v>
          </cell>
        </row>
        <row r="1105">
          <cell r="C1105" t="str">
            <v>15</v>
          </cell>
          <cell r="G1105" t="str">
            <v>151205</v>
          </cell>
          <cell r="I1105" t="str">
            <v>151</v>
          </cell>
          <cell r="M1105">
            <v>46142480</v>
          </cell>
          <cell r="N1105">
            <v>46142480</v>
          </cell>
          <cell r="O1105">
            <v>50318480</v>
          </cell>
          <cell r="P1105">
            <v>50678080</v>
          </cell>
          <cell r="Q1105">
            <v>53624613</v>
          </cell>
          <cell r="R1105">
            <v>54003867</v>
          </cell>
          <cell r="S1105">
            <v>56091867</v>
          </cell>
          <cell r="T1105">
            <v>60231867</v>
          </cell>
          <cell r="U1105">
            <v>69161419</v>
          </cell>
          <cell r="V1105">
            <v>69833941</v>
          </cell>
          <cell r="W1105">
            <v>69833941</v>
          </cell>
          <cell r="X1105">
            <v>73084631</v>
          </cell>
          <cell r="Y1105">
            <v>0</v>
          </cell>
          <cell r="AA1105" t="str">
            <v>151</v>
          </cell>
        </row>
        <row r="1106">
          <cell r="C1106" t="str">
            <v>15</v>
          </cell>
          <cell r="G1106" t="str">
            <v>151205</v>
          </cell>
          <cell r="I1106" t="str">
            <v>152</v>
          </cell>
          <cell r="M1106">
            <v>23882448</v>
          </cell>
          <cell r="N1106">
            <v>32582448</v>
          </cell>
          <cell r="O1106">
            <v>34233040</v>
          </cell>
          <cell r="P1106">
            <v>35656520.299999997</v>
          </cell>
          <cell r="Q1106">
            <v>86699333.299999997</v>
          </cell>
          <cell r="R1106">
            <v>99407653.299999997</v>
          </cell>
          <cell r="S1106">
            <v>99907990.299999997</v>
          </cell>
          <cell r="T1106">
            <v>99907990.299999997</v>
          </cell>
          <cell r="U1106">
            <v>155357362.30000001</v>
          </cell>
          <cell r="V1106">
            <v>155357362.30000001</v>
          </cell>
          <cell r="W1106">
            <v>155396445.30000001</v>
          </cell>
          <cell r="X1106">
            <v>210311942.30000001</v>
          </cell>
          <cell r="Y1106">
            <v>0</v>
          </cell>
          <cell r="AA1106" t="str">
            <v>152</v>
          </cell>
        </row>
        <row r="1107">
          <cell r="C1107" t="str">
            <v>15</v>
          </cell>
          <cell r="G1107" t="str">
            <v>151205</v>
          </cell>
          <cell r="I1107" t="str">
            <v>153</v>
          </cell>
          <cell r="M1107">
            <v>284352852.60000002</v>
          </cell>
          <cell r="N1107">
            <v>334324488.76999998</v>
          </cell>
          <cell r="O1107">
            <v>356778140.00999999</v>
          </cell>
          <cell r="P1107">
            <v>376007942.00999999</v>
          </cell>
          <cell r="Q1107">
            <v>379407758.00999999</v>
          </cell>
          <cell r="R1107">
            <v>388919758.00999999</v>
          </cell>
          <cell r="S1107">
            <v>389346468.37</v>
          </cell>
          <cell r="T1107">
            <v>392746284.37</v>
          </cell>
          <cell r="U1107">
            <v>447211918.37</v>
          </cell>
          <cell r="V1107">
            <v>574670115.37</v>
          </cell>
          <cell r="W1107">
            <v>729896938.37</v>
          </cell>
          <cell r="X1107">
            <v>804962994.37</v>
          </cell>
          <cell r="Y1107">
            <v>0</v>
          </cell>
          <cell r="AA1107" t="str">
            <v>153</v>
          </cell>
        </row>
        <row r="1108">
          <cell r="C1108" t="str">
            <v>15</v>
          </cell>
          <cell r="G1108" t="str">
            <v>151205</v>
          </cell>
          <cell r="I1108" t="str">
            <v>200</v>
          </cell>
          <cell r="M1108">
            <v>65096149.109999999</v>
          </cell>
          <cell r="N1108">
            <v>65096149.109999999</v>
          </cell>
          <cell r="O1108">
            <v>65096149.109999999</v>
          </cell>
          <cell r="P1108">
            <v>65096149.109999999</v>
          </cell>
          <cell r="Q1108">
            <v>65096149.109999999</v>
          </cell>
          <cell r="R1108">
            <v>65096149.109999999</v>
          </cell>
          <cell r="S1108">
            <v>65096149.109999999</v>
          </cell>
          <cell r="T1108">
            <v>65096149.109999999</v>
          </cell>
          <cell r="U1108">
            <v>65096149.109999999</v>
          </cell>
          <cell r="V1108">
            <v>65096149.109999999</v>
          </cell>
          <cell r="W1108">
            <v>65096149.109999999</v>
          </cell>
          <cell r="X1108">
            <v>65096149.109999999</v>
          </cell>
          <cell r="Y1108">
            <v>0</v>
          </cell>
          <cell r="AA1108" t="str">
            <v>200</v>
          </cell>
        </row>
        <row r="1109">
          <cell r="C1109" t="str">
            <v>15</v>
          </cell>
          <cell r="G1109" t="str">
            <v>151205</v>
          </cell>
          <cell r="I1109" t="str">
            <v>201</v>
          </cell>
          <cell r="M1109">
            <v>109868554</v>
          </cell>
          <cell r="N1109">
            <v>112532726</v>
          </cell>
          <cell r="O1109">
            <v>112532726</v>
          </cell>
          <cell r="P1109">
            <v>112532726</v>
          </cell>
          <cell r="Q1109">
            <v>112532726</v>
          </cell>
          <cell r="R1109">
            <v>112532726</v>
          </cell>
          <cell r="S1109">
            <v>112532726</v>
          </cell>
          <cell r="T1109">
            <v>112532726</v>
          </cell>
          <cell r="U1109">
            <v>112532726</v>
          </cell>
          <cell r="V1109">
            <v>112532726</v>
          </cell>
          <cell r="W1109">
            <v>112532726</v>
          </cell>
          <cell r="X1109">
            <v>112532726</v>
          </cell>
          <cell r="Y1109">
            <v>0</v>
          </cell>
          <cell r="AA1109" t="str">
            <v>201</v>
          </cell>
        </row>
        <row r="1110">
          <cell r="C1110" t="str">
            <v>15</v>
          </cell>
          <cell r="G1110" t="str">
            <v>151205</v>
          </cell>
          <cell r="I1110" t="str">
            <v>202</v>
          </cell>
          <cell r="M1110">
            <v>134659979.38</v>
          </cell>
          <cell r="N1110">
            <v>134659979.38</v>
          </cell>
          <cell r="O1110">
            <v>134659979.38</v>
          </cell>
          <cell r="P1110">
            <v>134659979.38</v>
          </cell>
          <cell r="Q1110">
            <v>134659979.38</v>
          </cell>
          <cell r="R1110">
            <v>134659979.38</v>
          </cell>
          <cell r="S1110">
            <v>134659979.38</v>
          </cell>
          <cell r="T1110">
            <v>134659979.38</v>
          </cell>
          <cell r="U1110">
            <v>134659979.38</v>
          </cell>
          <cell r="V1110">
            <v>134659979.38</v>
          </cell>
          <cell r="W1110">
            <v>134659979.38</v>
          </cell>
          <cell r="X1110">
            <v>134659979.38</v>
          </cell>
          <cell r="Y1110">
            <v>0</v>
          </cell>
          <cell r="AA1110" t="str">
            <v>202</v>
          </cell>
        </row>
        <row r="1111">
          <cell r="C1111" t="str">
            <v>15</v>
          </cell>
          <cell r="G1111" t="str">
            <v>151205</v>
          </cell>
          <cell r="I1111" t="str">
            <v>203</v>
          </cell>
          <cell r="M1111">
            <v>45031461.240000002</v>
          </cell>
          <cell r="N1111">
            <v>45031461.240000002</v>
          </cell>
          <cell r="O1111">
            <v>45031461.240000002</v>
          </cell>
          <cell r="P1111">
            <v>45031461.240000002</v>
          </cell>
          <cell r="Q1111">
            <v>45031461.240000002</v>
          </cell>
          <cell r="R1111">
            <v>45031461.240000002</v>
          </cell>
          <cell r="S1111">
            <v>45031461.240000002</v>
          </cell>
          <cell r="T1111">
            <v>45031461.240000002</v>
          </cell>
          <cell r="U1111">
            <v>45031461.240000002</v>
          </cell>
          <cell r="V1111">
            <v>45031461.240000002</v>
          </cell>
          <cell r="W1111">
            <v>45031461.240000002</v>
          </cell>
          <cell r="X1111">
            <v>45031461.240000002</v>
          </cell>
          <cell r="Y1111">
            <v>0</v>
          </cell>
          <cell r="AA1111" t="str">
            <v>203</v>
          </cell>
        </row>
        <row r="1112">
          <cell r="C1112" t="str">
            <v>15</v>
          </cell>
          <cell r="G1112" t="str">
            <v>151205</v>
          </cell>
          <cell r="I1112" t="str">
            <v>204</v>
          </cell>
          <cell r="M1112">
            <v>31415645.420000002</v>
          </cell>
          <cell r="N1112">
            <v>33735645.420000002</v>
          </cell>
          <cell r="O1112">
            <v>35555685.420000002</v>
          </cell>
          <cell r="P1112">
            <v>35915865.420000002</v>
          </cell>
          <cell r="Q1112">
            <v>35915865.420000002</v>
          </cell>
          <cell r="R1112">
            <v>35915865.420000002</v>
          </cell>
          <cell r="S1112">
            <v>35915865.420000002</v>
          </cell>
          <cell r="T1112">
            <v>35915865.420000002</v>
          </cell>
          <cell r="U1112">
            <v>35915865.420000002</v>
          </cell>
          <cell r="V1112">
            <v>35915865.420000002</v>
          </cell>
          <cell r="W1112">
            <v>35915865.420000002</v>
          </cell>
          <cell r="X1112">
            <v>35915865.420000002</v>
          </cell>
          <cell r="Y1112">
            <v>0</v>
          </cell>
          <cell r="AA1112" t="str">
            <v>204</v>
          </cell>
        </row>
        <row r="1113">
          <cell r="C1113" t="str">
            <v>15</v>
          </cell>
          <cell r="G1113" t="str">
            <v>151205</v>
          </cell>
          <cell r="I1113" t="str">
            <v>205</v>
          </cell>
          <cell r="M1113">
            <v>26864161.800000001</v>
          </cell>
          <cell r="N1113">
            <v>29288561.800000001</v>
          </cell>
          <cell r="O1113">
            <v>49516311.799999997</v>
          </cell>
          <cell r="P1113">
            <v>51836311.799999997</v>
          </cell>
          <cell r="Q1113">
            <v>51836311.799999997</v>
          </cell>
          <cell r="R1113">
            <v>51836311.799999997</v>
          </cell>
          <cell r="S1113">
            <v>52164591.799999997</v>
          </cell>
          <cell r="T1113">
            <v>56315431.799999997</v>
          </cell>
          <cell r="U1113">
            <v>95669574.379999995</v>
          </cell>
          <cell r="V1113">
            <v>715779138.5</v>
          </cell>
          <cell r="W1113">
            <v>2762960794.0799999</v>
          </cell>
          <cell r="X1113">
            <v>2907404818.0799999</v>
          </cell>
          <cell r="Y1113">
            <v>2938469618.0799999</v>
          </cell>
          <cell r="AA1113" t="str">
            <v>205</v>
          </cell>
        </row>
        <row r="1114">
          <cell r="C1114" t="str">
            <v>15</v>
          </cell>
          <cell r="G1114" t="str">
            <v>151205</v>
          </cell>
          <cell r="I1114" t="str">
            <v>206</v>
          </cell>
          <cell r="M1114">
            <v>1373836</v>
          </cell>
          <cell r="N1114">
            <v>1373836</v>
          </cell>
          <cell r="O1114">
            <v>1373836</v>
          </cell>
          <cell r="P1114">
            <v>1373836</v>
          </cell>
          <cell r="Q1114">
            <v>1373836</v>
          </cell>
          <cell r="R1114">
            <v>1373836</v>
          </cell>
          <cell r="S1114">
            <v>1373836</v>
          </cell>
          <cell r="T1114">
            <v>1373836</v>
          </cell>
          <cell r="U1114">
            <v>1373836</v>
          </cell>
          <cell r="V1114">
            <v>1373836</v>
          </cell>
          <cell r="W1114">
            <v>1373836</v>
          </cell>
          <cell r="X1114">
            <v>1373836</v>
          </cell>
          <cell r="Y1114">
            <v>0</v>
          </cell>
          <cell r="AA1114" t="str">
            <v>206</v>
          </cell>
        </row>
        <row r="1115">
          <cell r="C1115" t="str">
            <v>15</v>
          </cell>
          <cell r="G1115" t="str">
            <v>151205</v>
          </cell>
          <cell r="I1115" t="str">
            <v>207</v>
          </cell>
          <cell r="M1115">
            <v>11137224.43</v>
          </cell>
          <cell r="N1115">
            <v>11419104.43</v>
          </cell>
          <cell r="O1115">
            <v>17729504.43</v>
          </cell>
          <cell r="P1115">
            <v>21841704.43</v>
          </cell>
          <cell r="Q1115">
            <v>21841704.43</v>
          </cell>
          <cell r="R1115">
            <v>33261904.43</v>
          </cell>
          <cell r="S1115">
            <v>33606424.43</v>
          </cell>
          <cell r="T1115">
            <v>33606424.43</v>
          </cell>
          <cell r="U1115">
            <v>33606424.43</v>
          </cell>
          <cell r="V1115">
            <v>33606424.43</v>
          </cell>
          <cell r="W1115">
            <v>33606424.43</v>
          </cell>
          <cell r="X1115">
            <v>33606424.43</v>
          </cell>
          <cell r="Y1115">
            <v>0</v>
          </cell>
          <cell r="AA1115" t="str">
            <v>207</v>
          </cell>
        </row>
        <row r="1116">
          <cell r="C1116" t="str">
            <v>15</v>
          </cell>
          <cell r="G1116" t="str">
            <v>151205</v>
          </cell>
          <cell r="I1116" t="str">
            <v>208</v>
          </cell>
          <cell r="M1116">
            <v>0</v>
          </cell>
          <cell r="N1116">
            <v>0</v>
          </cell>
          <cell r="O1116">
            <v>69808800</v>
          </cell>
          <cell r="P1116">
            <v>126053770.87</v>
          </cell>
          <cell r="Q1116">
            <v>132011600.87</v>
          </cell>
          <cell r="R1116">
            <v>146354034.77000001</v>
          </cell>
          <cell r="S1116">
            <v>147336377.09999999</v>
          </cell>
          <cell r="T1116">
            <v>214042177.09999999</v>
          </cell>
          <cell r="U1116">
            <v>217127405.09999999</v>
          </cell>
          <cell r="V1116">
            <v>223385866.09999999</v>
          </cell>
          <cell r="W1116">
            <v>241771866.09999999</v>
          </cell>
          <cell r="X1116">
            <v>241771866.09999999</v>
          </cell>
          <cell r="Y1116">
            <v>0</v>
          </cell>
          <cell r="AA1116" t="str">
            <v>208</v>
          </cell>
        </row>
        <row r="1117">
          <cell r="C1117" t="str">
            <v>15</v>
          </cell>
          <cell r="G1117" t="str">
            <v>151205</v>
          </cell>
          <cell r="I1117" t="str">
            <v>209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0</v>
          </cell>
          <cell r="V1117">
            <v>0</v>
          </cell>
          <cell r="W1117">
            <v>0</v>
          </cell>
          <cell r="X1117">
            <v>0</v>
          </cell>
          <cell r="Y1117">
            <v>29283058.969999999</v>
          </cell>
          <cell r="AA1117" t="str">
            <v>209</v>
          </cell>
        </row>
        <row r="1118">
          <cell r="C1118" t="str">
            <v>15</v>
          </cell>
          <cell r="G1118" t="str">
            <v>151205</v>
          </cell>
          <cell r="I1118" t="str">
            <v>211</v>
          </cell>
          <cell r="M1118">
            <v>0</v>
          </cell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3962414</v>
          </cell>
          <cell r="S1118">
            <v>3962414</v>
          </cell>
          <cell r="T1118">
            <v>73608814</v>
          </cell>
          <cell r="U1118">
            <v>73627228</v>
          </cell>
          <cell r="V1118">
            <v>77296088</v>
          </cell>
          <cell r="W1118">
            <v>77296088</v>
          </cell>
          <cell r="X1118">
            <v>77296088</v>
          </cell>
          <cell r="Y1118">
            <v>0</v>
          </cell>
          <cell r="AA1118" t="str">
            <v>211</v>
          </cell>
        </row>
        <row r="1119">
          <cell r="C1119" t="str">
            <v>15</v>
          </cell>
          <cell r="G1119" t="str">
            <v>151205</v>
          </cell>
          <cell r="I1119" t="str">
            <v>213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7421680</v>
          </cell>
          <cell r="T1119">
            <v>7421680</v>
          </cell>
          <cell r="U1119">
            <v>15404532</v>
          </cell>
          <cell r="V1119">
            <v>16142376</v>
          </cell>
          <cell r="W1119">
            <v>16142376</v>
          </cell>
          <cell r="X1119">
            <v>16142376</v>
          </cell>
          <cell r="Y1119">
            <v>16142376</v>
          </cell>
          <cell r="AA1119" t="str">
            <v>213</v>
          </cell>
        </row>
        <row r="1120">
          <cell r="C1120" t="str">
            <v>15</v>
          </cell>
          <cell r="G1120" t="str">
            <v>151205</v>
          </cell>
          <cell r="I1120" t="str">
            <v>216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T1120">
            <v>0</v>
          </cell>
          <cell r="U1120">
            <v>0</v>
          </cell>
          <cell r="V1120">
            <v>5057600</v>
          </cell>
          <cell r="W1120">
            <v>5057600</v>
          </cell>
          <cell r="X1120">
            <v>5057600</v>
          </cell>
          <cell r="Y1120">
            <v>0</v>
          </cell>
          <cell r="AA1120" t="str">
            <v>216</v>
          </cell>
        </row>
        <row r="1121">
          <cell r="C1121" t="str">
            <v>15</v>
          </cell>
          <cell r="G1121" t="str">
            <v>151299</v>
          </cell>
          <cell r="I1121" t="str">
            <v/>
          </cell>
          <cell r="M1121">
            <v>4659120.8899999997</v>
          </cell>
          <cell r="N1121">
            <v>4659120.8899999997</v>
          </cell>
          <cell r="O1121">
            <v>4659120.8899999997</v>
          </cell>
          <cell r="P1121">
            <v>4659120.8899999997</v>
          </cell>
          <cell r="Q1121">
            <v>4659120.8899999997</v>
          </cell>
          <cell r="R1121">
            <v>4659120.8899999997</v>
          </cell>
          <cell r="S1121">
            <v>4659120.8899999997</v>
          </cell>
          <cell r="T1121">
            <v>4659120.8899999997</v>
          </cell>
          <cell r="U1121">
            <v>4659120.8899999997</v>
          </cell>
          <cell r="V1121">
            <v>4659120.8899999997</v>
          </cell>
          <cell r="W1121">
            <v>4659120.8899999997</v>
          </cell>
          <cell r="X1121">
            <v>4659120.8899999997</v>
          </cell>
          <cell r="Y1121">
            <v>0</v>
          </cell>
          <cell r="AA1121" t="str">
            <v/>
          </cell>
        </row>
        <row r="1122">
          <cell r="C1122" t="str">
            <v>15</v>
          </cell>
          <cell r="G1122" t="str">
            <v>151605</v>
          </cell>
          <cell r="I1122" t="str">
            <v/>
          </cell>
          <cell r="M1122">
            <v>5558501330.2399998</v>
          </cell>
          <cell r="N1122">
            <v>5558501330.2399998</v>
          </cell>
          <cell r="O1122">
            <v>5558501330.2399998</v>
          </cell>
          <cell r="P1122">
            <v>5558501330.2399998</v>
          </cell>
          <cell r="Q1122">
            <v>5558501330.2399998</v>
          </cell>
          <cell r="R1122">
            <v>5558501330.2399998</v>
          </cell>
          <cell r="S1122">
            <v>5558501330.2399998</v>
          </cell>
          <cell r="T1122">
            <v>9884436899.4200001</v>
          </cell>
          <cell r="U1122">
            <v>9884436899.4200001</v>
          </cell>
          <cell r="V1122">
            <v>9884436899.4200001</v>
          </cell>
          <cell r="W1122">
            <v>9884436899.4200001</v>
          </cell>
          <cell r="X1122">
            <v>11603701289.860001</v>
          </cell>
          <cell r="Y1122">
            <v>27992218428.509998</v>
          </cell>
          <cell r="AA1122" t="str">
            <v/>
          </cell>
        </row>
        <row r="1123">
          <cell r="C1123" t="str">
            <v>15</v>
          </cell>
          <cell r="G1123" t="str">
            <v>151699</v>
          </cell>
          <cell r="I1123" t="str">
            <v/>
          </cell>
          <cell r="M1123">
            <v>11551126935.190001</v>
          </cell>
          <cell r="N1123">
            <v>11551126935.190001</v>
          </cell>
          <cell r="O1123">
            <v>11551126935.190001</v>
          </cell>
          <cell r="P1123">
            <v>11551126935.190001</v>
          </cell>
          <cell r="Q1123">
            <v>11551126935.190001</v>
          </cell>
          <cell r="R1123">
            <v>11551126935.190001</v>
          </cell>
          <cell r="S1123">
            <v>11551126935.190001</v>
          </cell>
          <cell r="T1123">
            <v>11551126935.190001</v>
          </cell>
          <cell r="U1123">
            <v>11551126935.190001</v>
          </cell>
          <cell r="V1123">
            <v>11551126935.190001</v>
          </cell>
          <cell r="W1123">
            <v>11551126935.190001</v>
          </cell>
          <cell r="X1123">
            <v>13386993911.200001</v>
          </cell>
          <cell r="Y1123">
            <v>13386993911.200001</v>
          </cell>
          <cell r="AA1123" t="str">
            <v/>
          </cell>
        </row>
        <row r="1124">
          <cell r="C1124" t="str">
            <v>15</v>
          </cell>
          <cell r="G1124" t="str">
            <v>152001</v>
          </cell>
          <cell r="I1124" t="str">
            <v/>
          </cell>
          <cell r="M1124">
            <v>72197381299.25</v>
          </cell>
          <cell r="N1124">
            <v>72197381299.25</v>
          </cell>
          <cell r="O1124">
            <v>72712421299.25</v>
          </cell>
          <cell r="P1124">
            <v>72712421299.25</v>
          </cell>
          <cell r="Q1124">
            <v>72712421299.25</v>
          </cell>
          <cell r="R1124">
            <v>72712421299.25</v>
          </cell>
          <cell r="S1124">
            <v>72712421299.25</v>
          </cell>
          <cell r="T1124">
            <v>72712421299.25</v>
          </cell>
          <cell r="U1124">
            <v>72798261299.25</v>
          </cell>
          <cell r="V1124">
            <v>71770095708.410004</v>
          </cell>
          <cell r="W1124">
            <v>69075010427.619995</v>
          </cell>
          <cell r="X1124">
            <v>69764861006.220001</v>
          </cell>
          <cell r="Y1124">
            <v>77845883455.839996</v>
          </cell>
          <cell r="AA1124" t="str">
            <v/>
          </cell>
        </row>
        <row r="1125">
          <cell r="C1125" t="str">
            <v>15</v>
          </cell>
          <cell r="G1125" t="str">
            <v>152099</v>
          </cell>
          <cell r="I1125" t="str">
            <v/>
          </cell>
          <cell r="M1125">
            <v>57724444669.32</v>
          </cell>
          <cell r="N1125">
            <v>57724444669.32</v>
          </cell>
          <cell r="O1125">
            <v>57724444669.32</v>
          </cell>
          <cell r="P1125">
            <v>57724444669.32</v>
          </cell>
          <cell r="Q1125">
            <v>57724444669.32</v>
          </cell>
          <cell r="R1125">
            <v>57724444669.32</v>
          </cell>
          <cell r="S1125">
            <v>57724444669.32</v>
          </cell>
          <cell r="T1125">
            <v>57724444669.32</v>
          </cell>
          <cell r="U1125">
            <v>57724444669.32</v>
          </cell>
          <cell r="V1125">
            <v>55235640897.559998</v>
          </cell>
          <cell r="W1125">
            <v>55110860208.470001</v>
          </cell>
          <cell r="X1125">
            <v>54814306937.080002</v>
          </cell>
          <cell r="Y1125">
            <v>54807107489.209999</v>
          </cell>
          <cell r="AA1125" t="str">
            <v/>
          </cell>
        </row>
        <row r="1126">
          <cell r="C1126" t="str">
            <v>15</v>
          </cell>
          <cell r="G1126" t="str">
            <v>152405</v>
          </cell>
          <cell r="I1126" t="str">
            <v/>
          </cell>
          <cell r="M1126">
            <v>864668198.39999998</v>
          </cell>
          <cell r="N1126">
            <v>864668198.39999998</v>
          </cell>
          <cell r="O1126">
            <v>864668198.39999998</v>
          </cell>
          <cell r="P1126">
            <v>864668198.39999998</v>
          </cell>
          <cell r="Q1126">
            <v>864668198.39999998</v>
          </cell>
          <cell r="R1126">
            <v>864668198.39999998</v>
          </cell>
          <cell r="S1126">
            <v>864668198.39999998</v>
          </cell>
          <cell r="T1126">
            <v>864668198.39999998</v>
          </cell>
          <cell r="U1126">
            <v>864668198.39999998</v>
          </cell>
          <cell r="V1126">
            <v>511366408.39999998</v>
          </cell>
          <cell r="W1126">
            <v>144787766.40000001</v>
          </cell>
          <cell r="X1126">
            <v>50130341.399999999</v>
          </cell>
          <cell r="Y1126">
            <v>53871612.399999999</v>
          </cell>
          <cell r="AA1126" t="str">
            <v/>
          </cell>
        </row>
        <row r="1127">
          <cell r="C1127" t="str">
            <v>15</v>
          </cell>
          <cell r="G1127" t="str">
            <v>152499</v>
          </cell>
          <cell r="I1127" t="str">
            <v/>
          </cell>
          <cell r="M1127">
            <v>1225108057.48</v>
          </cell>
          <cell r="N1127">
            <v>1225108057.48</v>
          </cell>
          <cell r="O1127">
            <v>1225108057.48</v>
          </cell>
          <cell r="P1127">
            <v>1225108057.48</v>
          </cell>
          <cell r="Q1127">
            <v>1225108057.48</v>
          </cell>
          <cell r="R1127">
            <v>1225108057.48</v>
          </cell>
          <cell r="S1127">
            <v>1225108057.48</v>
          </cell>
          <cell r="T1127">
            <v>1225108057.48</v>
          </cell>
          <cell r="U1127">
            <v>1225108057.48</v>
          </cell>
          <cell r="V1127">
            <v>394077205.33999997</v>
          </cell>
          <cell r="W1127">
            <v>169395936.55000001</v>
          </cell>
          <cell r="X1127">
            <v>28266978.16</v>
          </cell>
          <cell r="Y1127">
            <v>30839229.59</v>
          </cell>
          <cell r="AA1127" t="str">
            <v/>
          </cell>
        </row>
        <row r="1128">
          <cell r="C1128" t="str">
            <v>15</v>
          </cell>
          <cell r="G1128" t="str">
            <v>152805</v>
          </cell>
          <cell r="I1128" t="str">
            <v/>
          </cell>
          <cell r="M1128">
            <v>339486718</v>
          </cell>
          <cell r="N1128">
            <v>339486718</v>
          </cell>
          <cell r="O1128">
            <v>339486718</v>
          </cell>
          <cell r="P1128">
            <v>339486718</v>
          </cell>
          <cell r="Q1128">
            <v>339486718</v>
          </cell>
          <cell r="R1128">
            <v>339486718</v>
          </cell>
          <cell r="S1128">
            <v>339486718</v>
          </cell>
          <cell r="T1128">
            <v>339486718</v>
          </cell>
          <cell r="U1128">
            <v>339486718</v>
          </cell>
          <cell r="V1128">
            <v>126945336</v>
          </cell>
          <cell r="W1128">
            <v>126945336</v>
          </cell>
          <cell r="X1128">
            <v>126945336</v>
          </cell>
          <cell r="Y1128">
            <v>126945336</v>
          </cell>
          <cell r="AA1128" t="str">
            <v/>
          </cell>
        </row>
        <row r="1129">
          <cell r="C1129" t="str">
            <v>15</v>
          </cell>
          <cell r="G1129" t="str">
            <v>152899</v>
          </cell>
          <cell r="I1129" t="str">
            <v/>
          </cell>
          <cell r="M1129">
            <v>204913104.56</v>
          </cell>
          <cell r="N1129">
            <v>204913104.56</v>
          </cell>
          <cell r="O1129">
            <v>204913104.56</v>
          </cell>
          <cell r="P1129">
            <v>204913104.56</v>
          </cell>
          <cell r="Q1129">
            <v>204913104.56</v>
          </cell>
          <cell r="R1129">
            <v>204913104.56</v>
          </cell>
          <cell r="S1129">
            <v>204913104.56</v>
          </cell>
          <cell r="T1129">
            <v>204913104.56</v>
          </cell>
          <cell r="U1129">
            <v>204913104.56</v>
          </cell>
          <cell r="V1129">
            <v>37027633.520000003</v>
          </cell>
          <cell r="W1129">
            <v>37027633.520000003</v>
          </cell>
          <cell r="X1129">
            <v>37027633.520000003</v>
          </cell>
          <cell r="Y1129">
            <v>37027633.520000003</v>
          </cell>
          <cell r="AA1129" t="str">
            <v/>
          </cell>
        </row>
        <row r="1130">
          <cell r="C1130" t="str">
            <v>15</v>
          </cell>
          <cell r="G1130" t="str">
            <v>154008</v>
          </cell>
          <cell r="I1130" t="str">
            <v/>
          </cell>
          <cell r="M1130">
            <v>333668839</v>
          </cell>
          <cell r="N1130">
            <v>284228839</v>
          </cell>
          <cell r="O1130">
            <v>284228839</v>
          </cell>
          <cell r="P1130">
            <v>284228839</v>
          </cell>
          <cell r="Q1130">
            <v>284228839</v>
          </cell>
          <cell r="R1130">
            <v>284228839</v>
          </cell>
          <cell r="S1130">
            <v>284228839</v>
          </cell>
          <cell r="T1130">
            <v>284228839</v>
          </cell>
          <cell r="U1130">
            <v>284228839</v>
          </cell>
          <cell r="V1130">
            <v>254648839</v>
          </cell>
          <cell r="W1130">
            <v>219493339</v>
          </cell>
          <cell r="X1130">
            <v>219493339</v>
          </cell>
          <cell r="Y1130">
            <v>219493339</v>
          </cell>
          <cell r="AA1130" t="str">
            <v/>
          </cell>
        </row>
        <row r="1131">
          <cell r="C1131" t="str">
            <v>15</v>
          </cell>
          <cell r="G1131" t="str">
            <v>154099</v>
          </cell>
          <cell r="I1131" t="str">
            <v/>
          </cell>
          <cell r="M1131">
            <v>102074755.77</v>
          </cell>
          <cell r="N1131">
            <v>93926137.010000005</v>
          </cell>
          <cell r="O1131">
            <v>93926137.010000005</v>
          </cell>
          <cell r="P1131">
            <v>93926137.010000005</v>
          </cell>
          <cell r="Q1131">
            <v>93926137.010000005</v>
          </cell>
          <cell r="R1131">
            <v>93926137.010000005</v>
          </cell>
          <cell r="S1131">
            <v>93926137.010000005</v>
          </cell>
          <cell r="T1131">
            <v>93926137.010000005</v>
          </cell>
          <cell r="U1131">
            <v>93926137.010000005</v>
          </cell>
          <cell r="V1131">
            <v>63515237.259999998</v>
          </cell>
          <cell r="W1131">
            <v>47887721.159999996</v>
          </cell>
          <cell r="X1131">
            <v>47887721.159999996</v>
          </cell>
          <cell r="Y1131">
            <v>47887721.159999996</v>
          </cell>
          <cell r="AA1131" t="str">
            <v/>
          </cell>
        </row>
        <row r="1132">
          <cell r="C1132" t="str">
            <v>15</v>
          </cell>
          <cell r="G1132" t="str">
            <v>155695</v>
          </cell>
          <cell r="I1132" t="str">
            <v/>
          </cell>
          <cell r="M1132">
            <v>3788155183.3000002</v>
          </cell>
          <cell r="N1132">
            <v>3788155183.3000002</v>
          </cell>
          <cell r="O1132">
            <v>3788155183.3000002</v>
          </cell>
          <cell r="P1132">
            <v>3788155183.3000002</v>
          </cell>
          <cell r="Q1132">
            <v>3788155183.3000002</v>
          </cell>
          <cell r="R1132">
            <v>3788155183.3000002</v>
          </cell>
          <cell r="S1132">
            <v>3788155183.3000002</v>
          </cell>
          <cell r="T1132">
            <v>3788155183.3000002</v>
          </cell>
          <cell r="U1132">
            <v>3788155183.3000002</v>
          </cell>
          <cell r="V1132">
            <v>3753547692.3000002</v>
          </cell>
          <cell r="W1132">
            <v>3753547692.3000002</v>
          </cell>
          <cell r="X1132">
            <v>0</v>
          </cell>
          <cell r="Y1132">
            <v>0</v>
          </cell>
          <cell r="AA1132" t="str">
            <v/>
          </cell>
        </row>
        <row r="1133">
          <cell r="C1133" t="str">
            <v>15</v>
          </cell>
          <cell r="G1133" t="str">
            <v>155699</v>
          </cell>
          <cell r="I1133" t="str">
            <v/>
          </cell>
          <cell r="M1133">
            <v>6497064305.1000004</v>
          </cell>
          <cell r="N1133">
            <v>6497064305.1000004</v>
          </cell>
          <cell r="O1133">
            <v>6497064305.1000004</v>
          </cell>
          <cell r="P1133">
            <v>6497064305.1000004</v>
          </cell>
          <cell r="Q1133">
            <v>6497064305.1000004</v>
          </cell>
          <cell r="R1133">
            <v>6497064305.1000004</v>
          </cell>
          <cell r="S1133">
            <v>6497064305.1000004</v>
          </cell>
          <cell r="T1133">
            <v>6497064305.1000004</v>
          </cell>
          <cell r="U1133">
            <v>6497064305.1000004</v>
          </cell>
          <cell r="V1133">
            <v>6430471054.4200001</v>
          </cell>
          <cell r="W1133">
            <v>6430471054.4200001</v>
          </cell>
          <cell r="X1133">
            <v>0</v>
          </cell>
          <cell r="Y1133">
            <v>0</v>
          </cell>
          <cell r="AA1133" t="str">
            <v/>
          </cell>
        </row>
        <row r="1134">
          <cell r="C1134" t="str">
            <v>15</v>
          </cell>
          <cell r="G1134" t="str">
            <v>158805</v>
          </cell>
          <cell r="I1134" t="str">
            <v/>
          </cell>
          <cell r="M1134">
            <v>556090920.75999999</v>
          </cell>
          <cell r="N1134">
            <v>526856100.74000001</v>
          </cell>
          <cell r="O1134">
            <v>571857967.45000005</v>
          </cell>
          <cell r="P1134">
            <v>563730578.33000004</v>
          </cell>
          <cell r="Q1134">
            <v>518971481.30000001</v>
          </cell>
          <cell r="R1134">
            <v>467597045.54000002</v>
          </cell>
          <cell r="S1134">
            <v>467597045.54000002</v>
          </cell>
          <cell r="T1134">
            <v>959180521.03999996</v>
          </cell>
          <cell r="U1134">
            <v>959180521.03999996</v>
          </cell>
          <cell r="V1134">
            <v>2336287494.0500002</v>
          </cell>
          <cell r="W1134">
            <v>1028879687.47</v>
          </cell>
          <cell r="X1134">
            <v>846969687.47000003</v>
          </cell>
          <cell r="Y1134">
            <v>937585388.47000003</v>
          </cell>
          <cell r="AA1134" t="str">
            <v/>
          </cell>
        </row>
        <row r="1135">
          <cell r="C1135" t="str">
            <v>15</v>
          </cell>
          <cell r="G1135" t="str">
            <v>159205</v>
          </cell>
          <cell r="I1135" t="str">
            <v/>
          </cell>
          <cell r="M1135">
            <v>-3010838420.3400002</v>
          </cell>
          <cell r="N1135">
            <v>-3032578863.2800002</v>
          </cell>
          <cell r="O1135">
            <v>-3054319306.2199998</v>
          </cell>
          <cell r="P1135">
            <v>-3076059749.1599998</v>
          </cell>
          <cell r="Q1135">
            <v>-3097800192.0999999</v>
          </cell>
          <cell r="R1135">
            <v>-3119540635.04</v>
          </cell>
          <cell r="S1135">
            <v>-3140569993.0500002</v>
          </cell>
          <cell r="T1135">
            <v>-3161599350.7399998</v>
          </cell>
          <cell r="U1135">
            <v>-3200653439.9699998</v>
          </cell>
          <cell r="V1135">
            <v>-3239707529.1999998</v>
          </cell>
          <cell r="W1135">
            <v>-3278761618.4299998</v>
          </cell>
          <cell r="X1135">
            <v>-4187259302.6599998</v>
          </cell>
          <cell r="Y1135">
            <v>-4229854311.8600001</v>
          </cell>
          <cell r="AA1135" t="str">
            <v/>
          </cell>
        </row>
        <row r="1136">
          <cell r="C1136" t="str">
            <v>15</v>
          </cell>
          <cell r="G1136" t="str">
            <v>159205</v>
          </cell>
          <cell r="I1136" t="str">
            <v>105</v>
          </cell>
          <cell r="M1136">
            <v>-1756145230.9400001</v>
          </cell>
          <cell r="N1136">
            <v>-1756145230.9400001</v>
          </cell>
          <cell r="O1136">
            <v>-1756145230.9400001</v>
          </cell>
          <cell r="P1136">
            <v>-1756145230.9400001</v>
          </cell>
          <cell r="Q1136">
            <v>-1756145230.9400001</v>
          </cell>
          <cell r="R1136">
            <v>-1756145230.9400001</v>
          </cell>
          <cell r="S1136">
            <v>-1756145230.9400001</v>
          </cell>
          <cell r="T1136">
            <v>-1756145230.9400001</v>
          </cell>
          <cell r="U1136">
            <v>-1756145230.9400001</v>
          </cell>
          <cell r="V1136">
            <v>-1756145230.9400001</v>
          </cell>
          <cell r="W1136">
            <v>-1756145230.9400001</v>
          </cell>
          <cell r="X1136">
            <v>-1756145230.9400001</v>
          </cell>
          <cell r="Y1136">
            <v>-2038135159.6800001</v>
          </cell>
          <cell r="AA1136" t="str">
            <v>105</v>
          </cell>
        </row>
        <row r="1137">
          <cell r="C1137" t="str">
            <v>15</v>
          </cell>
          <cell r="G1137" t="str">
            <v>159210</v>
          </cell>
          <cell r="I1137" t="str">
            <v/>
          </cell>
          <cell r="M1137">
            <v>-41342325965.709999</v>
          </cell>
          <cell r="N1137">
            <v>-41677850811.879997</v>
          </cell>
          <cell r="O1137">
            <v>-42013375654.849998</v>
          </cell>
          <cell r="P1137">
            <v>-42352250831.150002</v>
          </cell>
          <cell r="Q1137">
            <v>-42691126007.449997</v>
          </cell>
          <cell r="R1137">
            <v>-43030001183.75</v>
          </cell>
          <cell r="S1137">
            <v>-43368876360.050003</v>
          </cell>
          <cell r="T1137">
            <v>-43707739138.849998</v>
          </cell>
          <cell r="U1137">
            <v>-44046601917.650002</v>
          </cell>
          <cell r="V1137">
            <v>-43237963472.599998</v>
          </cell>
          <cell r="W1137">
            <v>-42665527829.160004</v>
          </cell>
          <cell r="X1137">
            <v>-43250521972.150002</v>
          </cell>
          <cell r="Y1137">
            <v>-43568671099.059998</v>
          </cell>
          <cell r="AA1137" t="str">
            <v/>
          </cell>
        </row>
        <row r="1138">
          <cell r="C1138" t="str">
            <v>15</v>
          </cell>
          <cell r="G1138" t="str">
            <v>159210</v>
          </cell>
          <cell r="I1138" t="str">
            <v>110</v>
          </cell>
          <cell r="M1138">
            <v>-8647931125.8400002</v>
          </cell>
          <cell r="N1138">
            <v>-8647931125.8400002</v>
          </cell>
          <cell r="O1138">
            <v>-8647931125.8400002</v>
          </cell>
          <cell r="P1138">
            <v>-8647931125.8400002</v>
          </cell>
          <cell r="Q1138">
            <v>-8647931125.8400002</v>
          </cell>
          <cell r="R1138">
            <v>-8647931125.8400002</v>
          </cell>
          <cell r="S1138">
            <v>-8647931125.8400002</v>
          </cell>
          <cell r="T1138">
            <v>-8647931125.8400002</v>
          </cell>
          <cell r="U1138">
            <v>-8647931125.8400002</v>
          </cell>
          <cell r="V1138">
            <v>-8647931125.8400002</v>
          </cell>
          <cell r="W1138">
            <v>-8647931125.8400002</v>
          </cell>
          <cell r="X1138">
            <v>-8647931125.8400002</v>
          </cell>
          <cell r="Y1138">
            <v>-9766027818.1599998</v>
          </cell>
          <cell r="AA1138" t="str">
            <v>110</v>
          </cell>
        </row>
        <row r="1139">
          <cell r="C1139" t="str">
            <v>15</v>
          </cell>
          <cell r="G1139" t="str">
            <v>159215</v>
          </cell>
          <cell r="I1139" t="str">
            <v/>
          </cell>
          <cell r="M1139">
            <v>-762028156.46000004</v>
          </cell>
          <cell r="N1139">
            <v>-765729317.75999999</v>
          </cell>
          <cell r="O1139">
            <v>-769430479.05999994</v>
          </cell>
          <cell r="P1139">
            <v>-773131640.36000001</v>
          </cell>
          <cell r="Q1139">
            <v>-776832801.65999997</v>
          </cell>
          <cell r="R1139">
            <v>-780533962.96000004</v>
          </cell>
          <cell r="S1139">
            <v>-784235124.25999999</v>
          </cell>
          <cell r="T1139">
            <v>-787869618.88999999</v>
          </cell>
          <cell r="U1139">
            <v>-791491476.09000003</v>
          </cell>
          <cell r="V1139">
            <v>-443961300.31999999</v>
          </cell>
          <cell r="W1139">
            <v>-137329808.46000001</v>
          </cell>
          <cell r="X1139">
            <v>-50130341.399999999</v>
          </cell>
          <cell r="Y1139">
            <v>-53871612.399999999</v>
          </cell>
          <cell r="AA1139" t="str">
            <v/>
          </cell>
        </row>
        <row r="1140">
          <cell r="C1140" t="str">
            <v>15</v>
          </cell>
          <cell r="G1140" t="str">
            <v>159215</v>
          </cell>
          <cell r="I1140" t="str">
            <v>115</v>
          </cell>
          <cell r="M1140">
            <v>-74013477.129999995</v>
          </cell>
          <cell r="N1140">
            <v>-74013477.129999995</v>
          </cell>
          <cell r="O1140">
            <v>-74013477.129999995</v>
          </cell>
          <cell r="P1140">
            <v>-74013477.129999995</v>
          </cell>
          <cell r="Q1140">
            <v>-74013477.129999995</v>
          </cell>
          <cell r="R1140">
            <v>-74013477.129999995</v>
          </cell>
          <cell r="S1140">
            <v>-74013477.129999995</v>
          </cell>
          <cell r="T1140">
            <v>-74013477.129999995</v>
          </cell>
          <cell r="U1140">
            <v>-74013477.129999995</v>
          </cell>
          <cell r="V1140">
            <v>-74013477.129999995</v>
          </cell>
          <cell r="W1140">
            <v>-74013477.129999995</v>
          </cell>
          <cell r="X1140">
            <v>-74013477.129999995</v>
          </cell>
          <cell r="Y1140">
            <v>-1128398.98</v>
          </cell>
          <cell r="AA1140" t="str">
            <v>115</v>
          </cell>
        </row>
        <row r="1141">
          <cell r="C1141" t="str">
            <v>15</v>
          </cell>
          <cell r="G1141" t="str">
            <v>159220</v>
          </cell>
          <cell r="I1141" t="str">
            <v/>
          </cell>
          <cell r="M1141">
            <v>-326554466.87</v>
          </cell>
          <cell r="N1141">
            <v>-328086827.32999998</v>
          </cell>
          <cell r="O1141">
            <v>-329619187.79000002</v>
          </cell>
          <cell r="P1141">
            <v>-331151548.25</v>
          </cell>
          <cell r="Q1141">
            <v>-332683908.70999998</v>
          </cell>
          <cell r="R1141">
            <v>-334216269.17000002</v>
          </cell>
          <cell r="S1141">
            <v>-335748629.63</v>
          </cell>
          <cell r="T1141">
            <v>-337280990.08999997</v>
          </cell>
          <cell r="U1141">
            <v>-337538954.47000003</v>
          </cell>
          <cell r="V1141">
            <v>-125255536.65000001</v>
          </cell>
          <cell r="W1141">
            <v>-125471375.06999999</v>
          </cell>
          <cell r="X1141">
            <v>-126945336</v>
          </cell>
          <cell r="Y1141">
            <v>-126945336</v>
          </cell>
          <cell r="AA1141" t="str">
            <v/>
          </cell>
        </row>
        <row r="1142">
          <cell r="C1142" t="str">
            <v>15</v>
          </cell>
          <cell r="G1142" t="str">
            <v>159220</v>
          </cell>
          <cell r="I1142" t="str">
            <v>120</v>
          </cell>
          <cell r="M1142">
            <v>-8275769.2599999998</v>
          </cell>
          <cell r="N1142">
            <v>-8275769.2599999998</v>
          </cell>
          <cell r="O1142">
            <v>-8275769.2599999998</v>
          </cell>
          <cell r="P1142">
            <v>-8275769.2599999998</v>
          </cell>
          <cell r="Q1142">
            <v>-8275769.2599999998</v>
          </cell>
          <cell r="R1142">
            <v>-8275769.2599999998</v>
          </cell>
          <cell r="S1142">
            <v>-8275769.2599999998</v>
          </cell>
          <cell r="T1142">
            <v>-8275769.2599999998</v>
          </cell>
          <cell r="U1142">
            <v>-8177169.2599999998</v>
          </cell>
          <cell r="V1142">
            <v>-8177169.2599999998</v>
          </cell>
          <cell r="W1142">
            <v>-8177169.2599999998</v>
          </cell>
          <cell r="X1142">
            <v>-8177169.2599999998</v>
          </cell>
          <cell r="Y1142">
            <v>0</v>
          </cell>
          <cell r="AA1142" t="str">
            <v>120</v>
          </cell>
        </row>
        <row r="1143">
          <cell r="C1143" t="str">
            <v>15</v>
          </cell>
          <cell r="G1143" t="str">
            <v>159235</v>
          </cell>
          <cell r="I1143" t="str">
            <v/>
          </cell>
          <cell r="M1143">
            <v>-276032408.72000003</v>
          </cell>
          <cell r="N1143">
            <v>-239021813.75</v>
          </cell>
          <cell r="O1143">
            <v>-241563218.78</v>
          </cell>
          <cell r="P1143">
            <v>-244104623.81</v>
          </cell>
          <cell r="Q1143">
            <v>-246646028.84</v>
          </cell>
          <cell r="R1143">
            <v>-249187433.87</v>
          </cell>
          <cell r="S1143">
            <v>-251728838.90000001</v>
          </cell>
          <cell r="T1143">
            <v>-252812172.22999999</v>
          </cell>
          <cell r="U1143">
            <v>-253895505.56</v>
          </cell>
          <cell r="V1143">
            <v>-225398838.88999999</v>
          </cell>
          <cell r="W1143">
            <v>-191326672.22</v>
          </cell>
          <cell r="X1143">
            <v>-192410005.55000001</v>
          </cell>
          <cell r="Y1143">
            <v>-193493338.88</v>
          </cell>
          <cell r="AA1143" t="str">
            <v/>
          </cell>
        </row>
        <row r="1144">
          <cell r="C1144" t="str">
            <v>15</v>
          </cell>
          <cell r="G1144" t="str">
            <v>159235</v>
          </cell>
          <cell r="I1144" t="str">
            <v>135</v>
          </cell>
          <cell r="M1144">
            <v>-32364346.039999999</v>
          </cell>
          <cell r="N1144">
            <v>-32364346.039999999</v>
          </cell>
          <cell r="O1144">
            <v>-32364346.039999999</v>
          </cell>
          <cell r="P1144">
            <v>-32364346.039999999</v>
          </cell>
          <cell r="Q1144">
            <v>-32364346.039999999</v>
          </cell>
          <cell r="R1144">
            <v>-32364346.039999999</v>
          </cell>
          <cell r="S1144">
            <v>-32364346.039999999</v>
          </cell>
          <cell r="T1144">
            <v>-32364346.039999999</v>
          </cell>
          <cell r="U1144">
            <v>-32364346.039999999</v>
          </cell>
          <cell r="V1144">
            <v>-32364346.039999999</v>
          </cell>
          <cell r="W1144">
            <v>-32364346.039999999</v>
          </cell>
          <cell r="X1144">
            <v>-32364346.039999999</v>
          </cell>
          <cell r="Y1144">
            <v>-15990742.59</v>
          </cell>
          <cell r="AA1144" t="str">
            <v>135</v>
          </cell>
        </row>
        <row r="1145">
          <cell r="C1145" t="str">
            <v>15</v>
          </cell>
          <cell r="G1145" t="str">
            <v>159255</v>
          </cell>
          <cell r="I1145" t="str">
            <v/>
          </cell>
          <cell r="M1145">
            <v>-3304332315.9699998</v>
          </cell>
          <cell r="N1145">
            <v>-3312346088.8200002</v>
          </cell>
          <cell r="O1145">
            <v>-3320359861.27</v>
          </cell>
          <cell r="P1145">
            <v>-3328373633.7199998</v>
          </cell>
          <cell r="Q1145">
            <v>-3336387406.1700001</v>
          </cell>
          <cell r="R1145">
            <v>-3344401178.6199999</v>
          </cell>
          <cell r="S1145">
            <v>-3352085299.1100001</v>
          </cell>
          <cell r="T1145">
            <v>-3359769419.5999999</v>
          </cell>
          <cell r="U1145">
            <v>-3367453540.0900002</v>
          </cell>
          <cell r="V1145">
            <v>-3340290580.1399999</v>
          </cell>
          <cell r="W1145">
            <v>-3347712220.1199999</v>
          </cell>
          <cell r="X1145">
            <v>0</v>
          </cell>
          <cell r="Y1145">
            <v>0</v>
          </cell>
          <cell r="AA1145" t="str">
            <v/>
          </cell>
        </row>
        <row r="1146">
          <cell r="C1146" t="str">
            <v>15</v>
          </cell>
          <cell r="G1146" t="str">
            <v>159255</v>
          </cell>
          <cell r="I1146" t="str">
            <v>155</v>
          </cell>
          <cell r="M1146">
            <v>-229230145.12</v>
          </cell>
          <cell r="N1146">
            <v>-229230145.12</v>
          </cell>
          <cell r="O1146">
            <v>-229230145.12</v>
          </cell>
          <cell r="P1146">
            <v>-229230145.12</v>
          </cell>
          <cell r="Q1146">
            <v>-229230145.12</v>
          </cell>
          <cell r="R1146">
            <v>-229230145.12</v>
          </cell>
          <cell r="S1146">
            <v>-229230145.12</v>
          </cell>
          <cell r="T1146">
            <v>-229230145.12</v>
          </cell>
          <cell r="U1146">
            <v>-229230145.12</v>
          </cell>
          <cell r="V1146">
            <v>-229230145.12</v>
          </cell>
          <cell r="W1146">
            <v>-229230145.12</v>
          </cell>
          <cell r="X1146">
            <v>-229230145.12</v>
          </cell>
          <cell r="Y1146">
            <v>-228020152.44999999</v>
          </cell>
          <cell r="AA1146" t="str">
            <v>155</v>
          </cell>
        </row>
        <row r="1147">
          <cell r="C1147" t="str">
            <v>15</v>
          </cell>
          <cell r="G1147" t="str">
            <v>159299</v>
          </cell>
          <cell r="I1147" t="str">
            <v>05</v>
          </cell>
          <cell r="M1147">
            <v>-8593247581.2900009</v>
          </cell>
          <cell r="N1147">
            <v>-8633880086.6499996</v>
          </cell>
          <cell r="O1147">
            <v>-8674512592.0100002</v>
          </cell>
          <cell r="P1147">
            <v>-8715145097.3700008</v>
          </cell>
          <cell r="Q1147">
            <v>-8755777602.7299995</v>
          </cell>
          <cell r="R1147">
            <v>-8796410108.0900002</v>
          </cell>
          <cell r="S1147">
            <v>-8833288234.6900005</v>
          </cell>
          <cell r="T1147">
            <v>-8870166360.5799999</v>
          </cell>
          <cell r="U1147">
            <v>-8907044486.4699993</v>
          </cell>
          <cell r="V1147">
            <v>-8943922612.3600006</v>
          </cell>
          <cell r="W1147">
            <v>-8980800738.25</v>
          </cell>
          <cell r="X1147">
            <v>-10853545840.15</v>
          </cell>
          <cell r="Y1147">
            <v>-10890423966.040001</v>
          </cell>
          <cell r="AA1147" t="str">
            <v>05</v>
          </cell>
        </row>
        <row r="1148">
          <cell r="C1148" t="str">
            <v>15</v>
          </cell>
          <cell r="G1148" t="str">
            <v>159299</v>
          </cell>
          <cell r="I1148" t="str">
            <v>10</v>
          </cell>
          <cell r="M1148">
            <v>-55982578647.389999</v>
          </cell>
          <cell r="N1148">
            <v>-56020959959.970001</v>
          </cell>
          <cell r="O1148">
            <v>-56059341258.199997</v>
          </cell>
          <cell r="P1148">
            <v>-56096856575.040001</v>
          </cell>
          <cell r="Q1148">
            <v>-56134371891.5</v>
          </cell>
          <cell r="R1148">
            <v>-56171887207.959999</v>
          </cell>
          <cell r="S1148">
            <v>-56209402524.419998</v>
          </cell>
          <cell r="T1148">
            <v>-56246908602.550003</v>
          </cell>
          <cell r="U1148">
            <v>-56284414680.25</v>
          </cell>
          <cell r="V1148">
            <v>-53838199399.889999</v>
          </cell>
          <cell r="W1148">
            <v>-53775206150.599998</v>
          </cell>
          <cell r="X1148">
            <v>-53431822079.760002</v>
          </cell>
          <cell r="Y1148">
            <v>-53458894749.639999</v>
          </cell>
          <cell r="AA1148" t="str">
            <v>10</v>
          </cell>
        </row>
        <row r="1149">
          <cell r="C1149" t="str">
            <v>15</v>
          </cell>
          <cell r="G1149" t="str">
            <v>159299</v>
          </cell>
          <cell r="I1149" t="str">
            <v>110</v>
          </cell>
          <cell r="M1149">
            <v>-621947607.65999997</v>
          </cell>
          <cell r="N1149">
            <v>-621947607.65999997</v>
          </cell>
          <cell r="O1149">
            <v>-621947607.65999997</v>
          </cell>
          <cell r="P1149">
            <v>-621947607.65999997</v>
          </cell>
          <cell r="Q1149">
            <v>-621947607.65999997</v>
          </cell>
          <cell r="R1149">
            <v>-621947607.65999997</v>
          </cell>
          <cell r="S1149">
            <v>-621947607.65999997</v>
          </cell>
          <cell r="T1149">
            <v>-621947607.65999997</v>
          </cell>
          <cell r="U1149">
            <v>-621947607.65999997</v>
          </cell>
          <cell r="V1149">
            <v>-621947607.65999997</v>
          </cell>
          <cell r="W1149">
            <v>-621947607.65999997</v>
          </cell>
          <cell r="X1149">
            <v>-621947607.65999997</v>
          </cell>
          <cell r="Y1149">
            <v>-621947607.65999997</v>
          </cell>
          <cell r="AA1149" t="str">
            <v>110</v>
          </cell>
        </row>
        <row r="1150">
          <cell r="C1150" t="str">
            <v>15</v>
          </cell>
          <cell r="G1150" t="str">
            <v>159299</v>
          </cell>
          <cell r="I1150" t="str">
            <v>15</v>
          </cell>
          <cell r="M1150">
            <v>-1172290374.3</v>
          </cell>
          <cell r="N1150">
            <v>-1174557571.99</v>
          </cell>
          <cell r="O1150">
            <v>-1176824769.6800001</v>
          </cell>
          <cell r="P1150">
            <v>-1179091967.3699999</v>
          </cell>
          <cell r="Q1150">
            <v>-1181359165.0599999</v>
          </cell>
          <cell r="R1150">
            <v>-1183626362.75</v>
          </cell>
          <cell r="S1150">
            <v>-1185893560.4400001</v>
          </cell>
          <cell r="T1150">
            <v>-1188111077.5799999</v>
          </cell>
          <cell r="U1150">
            <v>-1190319408.53</v>
          </cell>
          <cell r="V1150">
            <v>-362404944</v>
          </cell>
          <cell r="W1150">
            <v>-166586184.75</v>
          </cell>
          <cell r="X1150">
            <v>-28266978.16</v>
          </cell>
          <cell r="Y1150">
            <v>-30839229.59</v>
          </cell>
          <cell r="AA1150" t="str">
            <v>15</v>
          </cell>
        </row>
        <row r="1151">
          <cell r="C1151" t="str">
            <v>15</v>
          </cell>
          <cell r="G1151" t="str">
            <v>159299</v>
          </cell>
          <cell r="I1151" t="str">
            <v>20</v>
          </cell>
          <cell r="M1151">
            <v>-202699760.37</v>
          </cell>
          <cell r="N1151">
            <v>-202965673.34999999</v>
          </cell>
          <cell r="O1151">
            <v>-203231586.33000001</v>
          </cell>
          <cell r="P1151">
            <v>-203497499.31</v>
          </cell>
          <cell r="Q1151">
            <v>-203763412.28999999</v>
          </cell>
          <cell r="R1151">
            <v>-204029325.27000001</v>
          </cell>
          <cell r="S1151">
            <v>-204295238.25</v>
          </cell>
          <cell r="T1151">
            <v>-204561151.18000001</v>
          </cell>
          <cell r="U1151">
            <v>-204603475.24000001</v>
          </cell>
          <cell r="V1151">
            <v>-36760235.409999996</v>
          </cell>
          <cell r="W1151">
            <v>-36795277.020000003</v>
          </cell>
          <cell r="X1151">
            <v>-37027633.520000003</v>
          </cell>
          <cell r="Y1151">
            <v>-37027633.520000003</v>
          </cell>
          <cell r="AA1151" t="str">
            <v>20</v>
          </cell>
        </row>
        <row r="1152">
          <cell r="C1152" t="str">
            <v>15</v>
          </cell>
          <cell r="G1152" t="str">
            <v>159299</v>
          </cell>
          <cell r="I1152" t="str">
            <v>35</v>
          </cell>
          <cell r="M1152">
            <v>-97127944.890000001</v>
          </cell>
          <cell r="N1152">
            <v>-90919082.099999994</v>
          </cell>
          <cell r="O1152">
            <v>-91223200.129999995</v>
          </cell>
          <cell r="P1152">
            <v>-91527318.159999996</v>
          </cell>
          <cell r="Q1152">
            <v>-91831436.189999998</v>
          </cell>
          <cell r="R1152">
            <v>-92135554.219999999</v>
          </cell>
          <cell r="S1152">
            <v>-92439672.25</v>
          </cell>
          <cell r="T1152">
            <v>-92489176.040000007</v>
          </cell>
          <cell r="U1152">
            <v>-92538679.590000004</v>
          </cell>
          <cell r="V1152">
            <v>-62177283.390000001</v>
          </cell>
          <cell r="W1152">
            <v>-46599270.840000004</v>
          </cell>
          <cell r="X1152">
            <v>-46648774.390000001</v>
          </cell>
          <cell r="Y1152">
            <v>-46698277.939999998</v>
          </cell>
          <cell r="AA1152" t="str">
            <v>35</v>
          </cell>
        </row>
        <row r="1153">
          <cell r="C1153" t="str">
            <v>15</v>
          </cell>
          <cell r="G1153" t="str">
            <v>159299</v>
          </cell>
          <cell r="I1153" t="str">
            <v>55</v>
          </cell>
          <cell r="M1153">
            <v>-6386435908.1000004</v>
          </cell>
          <cell r="N1153">
            <v>-6389066220.3100004</v>
          </cell>
          <cell r="O1153">
            <v>-6391696531.0799999</v>
          </cell>
          <cell r="P1153">
            <v>-6394326841.8500004</v>
          </cell>
          <cell r="Q1153">
            <v>-6396957152.6199999</v>
          </cell>
          <cell r="R1153">
            <v>-6399587463.3900003</v>
          </cell>
          <cell r="S1153">
            <v>-6401964002.21</v>
          </cell>
          <cell r="T1153">
            <v>-6404340540.6300001</v>
          </cell>
          <cell r="U1153">
            <v>-6406717079.0500002</v>
          </cell>
          <cell r="V1153">
            <v>-6342328553.3599997</v>
          </cell>
          <cell r="W1153">
            <v>-6344516921.3100004</v>
          </cell>
          <cell r="X1153">
            <v>0</v>
          </cell>
          <cell r="Y1153">
            <v>0</v>
          </cell>
          <cell r="AA1153" t="str">
            <v>55</v>
          </cell>
        </row>
        <row r="1154">
          <cell r="C1154" t="str">
            <v>15</v>
          </cell>
          <cell r="G1154" t="str">
            <v>159605</v>
          </cell>
          <cell r="I1154" t="str">
            <v>105</v>
          </cell>
          <cell r="M1154">
            <v>1756145230.9400001</v>
          </cell>
          <cell r="N1154">
            <v>1756145230.9400001</v>
          </cell>
          <cell r="O1154">
            <v>1756145230.9400001</v>
          </cell>
          <cell r="P1154">
            <v>1756145230.9400001</v>
          </cell>
          <cell r="Q1154">
            <v>1756145230.9400001</v>
          </cell>
          <cell r="R1154">
            <v>1756145230.9400001</v>
          </cell>
          <cell r="S1154">
            <v>1756145230.9400001</v>
          </cell>
          <cell r="T1154">
            <v>1756145230.9400001</v>
          </cell>
          <cell r="U1154">
            <v>1756145230.9400001</v>
          </cell>
          <cell r="V1154">
            <v>1756145230.9400001</v>
          </cell>
          <cell r="W1154">
            <v>1756145230.9400001</v>
          </cell>
          <cell r="X1154">
            <v>1756145230.9400001</v>
          </cell>
          <cell r="Y1154">
            <v>2038135159.6800001</v>
          </cell>
          <cell r="AA1154" t="str">
            <v>105</v>
          </cell>
        </row>
        <row r="1155">
          <cell r="C1155" t="str">
            <v>15</v>
          </cell>
          <cell r="G1155" t="str">
            <v>159605</v>
          </cell>
          <cell r="I1155" t="str">
            <v>110</v>
          </cell>
          <cell r="M1155">
            <v>9269878733.5</v>
          </cell>
          <cell r="N1155">
            <v>9269878733.5</v>
          </cell>
          <cell r="O1155">
            <v>9269878733.5</v>
          </cell>
          <cell r="P1155">
            <v>9269878733.5</v>
          </cell>
          <cell r="Q1155">
            <v>9269878733.5</v>
          </cell>
          <cell r="R1155">
            <v>9269878733.5</v>
          </cell>
          <cell r="S1155">
            <v>9269878733.5</v>
          </cell>
          <cell r="T1155">
            <v>9269878733.5</v>
          </cell>
          <cell r="U1155">
            <v>9269878733.5</v>
          </cell>
          <cell r="V1155">
            <v>9269878733.5</v>
          </cell>
          <cell r="W1155">
            <v>9269878733.5</v>
          </cell>
          <cell r="X1155">
            <v>9269878733.5</v>
          </cell>
          <cell r="Y1155">
            <v>10387975425.82</v>
          </cell>
          <cell r="AA1155" t="str">
            <v>110</v>
          </cell>
        </row>
        <row r="1156">
          <cell r="C1156" t="str">
            <v>15</v>
          </cell>
          <cell r="G1156" t="str">
            <v>159605</v>
          </cell>
          <cell r="I1156" t="str">
            <v>115</v>
          </cell>
          <cell r="M1156">
            <v>74013477.129999995</v>
          </cell>
          <cell r="N1156">
            <v>74013477.129999995</v>
          </cell>
          <cell r="O1156">
            <v>74013477.129999995</v>
          </cell>
          <cell r="P1156">
            <v>74013477.129999995</v>
          </cell>
          <cell r="Q1156">
            <v>74013477.129999995</v>
          </cell>
          <cell r="R1156">
            <v>74013477.129999995</v>
          </cell>
          <cell r="S1156">
            <v>74013477.129999995</v>
          </cell>
          <cell r="T1156">
            <v>74013477.129999995</v>
          </cell>
          <cell r="U1156">
            <v>74013477.129999995</v>
          </cell>
          <cell r="V1156">
            <v>74013477.129999995</v>
          </cell>
          <cell r="W1156">
            <v>74013477.129999995</v>
          </cell>
          <cell r="X1156">
            <v>74013477.129999995</v>
          </cell>
          <cell r="Y1156">
            <v>1128398.98</v>
          </cell>
          <cell r="AA1156" t="str">
            <v>115</v>
          </cell>
        </row>
        <row r="1157">
          <cell r="C1157" t="str">
            <v>15</v>
          </cell>
          <cell r="G1157" t="str">
            <v>159605</v>
          </cell>
          <cell r="I1157" t="str">
            <v>120</v>
          </cell>
          <cell r="M1157">
            <v>8275769.2599999998</v>
          </cell>
          <cell r="N1157">
            <v>8275769.2599999998</v>
          </cell>
          <cell r="O1157">
            <v>8275769.2599999998</v>
          </cell>
          <cell r="P1157">
            <v>8275769.2599999998</v>
          </cell>
          <cell r="Q1157">
            <v>8275769.2599999998</v>
          </cell>
          <cell r="R1157">
            <v>8275769.2599999998</v>
          </cell>
          <cell r="S1157">
            <v>8275769.2599999998</v>
          </cell>
          <cell r="T1157">
            <v>8275769.2599999998</v>
          </cell>
          <cell r="U1157">
            <v>8275769.2599999998</v>
          </cell>
          <cell r="V1157">
            <v>8275769.2599999998</v>
          </cell>
          <cell r="W1157">
            <v>8275769.2599999998</v>
          </cell>
          <cell r="X1157">
            <v>8275769.2599999998</v>
          </cell>
          <cell r="Y1157">
            <v>0</v>
          </cell>
          <cell r="AA1157" t="str">
            <v>120</v>
          </cell>
        </row>
        <row r="1158">
          <cell r="C1158" t="str">
            <v>15</v>
          </cell>
          <cell r="G1158" t="str">
            <v>159605</v>
          </cell>
          <cell r="I1158" t="str">
            <v>135</v>
          </cell>
          <cell r="M1158">
            <v>32364346.039999999</v>
          </cell>
          <cell r="N1158">
            <v>32364346.039999999</v>
          </cell>
          <cell r="O1158">
            <v>32364346.039999999</v>
          </cell>
          <cell r="P1158">
            <v>32364346.039999999</v>
          </cell>
          <cell r="Q1158">
            <v>32364346.039999999</v>
          </cell>
          <cell r="R1158">
            <v>32364346.039999999</v>
          </cell>
          <cell r="S1158">
            <v>32364346.039999999</v>
          </cell>
          <cell r="T1158">
            <v>32364346.039999999</v>
          </cell>
          <cell r="U1158">
            <v>32364346.039999999</v>
          </cell>
          <cell r="V1158">
            <v>32364346.039999999</v>
          </cell>
          <cell r="W1158">
            <v>32364346.039999999</v>
          </cell>
          <cell r="X1158">
            <v>32364346.039999999</v>
          </cell>
          <cell r="Y1158">
            <v>15990742.59</v>
          </cell>
          <cell r="AA1158" t="str">
            <v>135</v>
          </cell>
        </row>
        <row r="1159">
          <cell r="C1159" t="str">
            <v>15</v>
          </cell>
          <cell r="G1159" t="str">
            <v>159605</v>
          </cell>
          <cell r="I1159" t="str">
            <v>155</v>
          </cell>
          <cell r="M1159">
            <v>229230145.12</v>
          </cell>
          <cell r="N1159">
            <v>229230145.12</v>
          </cell>
          <cell r="O1159">
            <v>229230145.12</v>
          </cell>
          <cell r="P1159">
            <v>229230145.12</v>
          </cell>
          <cell r="Q1159">
            <v>229230145.12</v>
          </cell>
          <cell r="R1159">
            <v>229230145.12</v>
          </cell>
          <cell r="S1159">
            <v>229230145.12</v>
          </cell>
          <cell r="T1159">
            <v>229230145.12</v>
          </cell>
          <cell r="U1159">
            <v>229230145.12</v>
          </cell>
          <cell r="V1159">
            <v>229230145.12</v>
          </cell>
          <cell r="W1159">
            <v>229230145.12</v>
          </cell>
          <cell r="X1159">
            <v>229230145.12</v>
          </cell>
          <cell r="Y1159">
            <v>228020152.44999999</v>
          </cell>
          <cell r="AA1159" t="str">
            <v>155</v>
          </cell>
        </row>
        <row r="1160">
          <cell r="C1160" t="str">
            <v>16</v>
          </cell>
          <cell r="G1160" t="str">
            <v>161005</v>
          </cell>
          <cell r="I1160" t="str">
            <v>15</v>
          </cell>
          <cell r="M1160">
            <v>4765161500</v>
          </cell>
          <cell r="N1160">
            <v>4765161500</v>
          </cell>
          <cell r="O1160">
            <v>4765161500</v>
          </cell>
          <cell r="P1160">
            <v>4765161500</v>
          </cell>
          <cell r="Q1160">
            <v>4765161500</v>
          </cell>
          <cell r="R1160">
            <v>4765161500</v>
          </cell>
          <cell r="S1160">
            <v>4765161500</v>
          </cell>
          <cell r="T1160">
            <v>4765161500</v>
          </cell>
          <cell r="U1160">
            <v>4765161500</v>
          </cell>
          <cell r="V1160">
            <v>4765161500</v>
          </cell>
          <cell r="W1160">
            <v>4765161500</v>
          </cell>
          <cell r="X1160">
            <v>4765161500</v>
          </cell>
          <cell r="Y1160">
            <v>4765161500</v>
          </cell>
          <cell r="AA1160" t="str">
            <v>15</v>
          </cell>
        </row>
        <row r="1161">
          <cell r="C1161" t="str">
            <v>16</v>
          </cell>
          <cell r="G1161" t="str">
            <v>161099</v>
          </cell>
          <cell r="I1161" t="str">
            <v>15</v>
          </cell>
          <cell r="M1161">
            <v>474777178.75999999</v>
          </cell>
          <cell r="N1161">
            <v>474777178.75999999</v>
          </cell>
          <cell r="O1161">
            <v>474777178.75999999</v>
          </cell>
          <cell r="P1161">
            <v>474777178.75999999</v>
          </cell>
          <cell r="Q1161">
            <v>474777178.75999999</v>
          </cell>
          <cell r="R1161">
            <v>474777178.75999999</v>
          </cell>
          <cell r="S1161">
            <v>474777178.75999999</v>
          </cell>
          <cell r="T1161">
            <v>474777178.75999999</v>
          </cell>
          <cell r="U1161">
            <v>474777178.75999999</v>
          </cell>
          <cell r="V1161">
            <v>474777178.75999999</v>
          </cell>
          <cell r="W1161">
            <v>474777178.75999999</v>
          </cell>
          <cell r="X1161">
            <v>474777178.75999999</v>
          </cell>
          <cell r="Y1161">
            <v>474777178.75999999</v>
          </cell>
          <cell r="AA1161" t="str">
            <v>15</v>
          </cell>
        </row>
        <row r="1162">
          <cell r="C1162" t="str">
            <v>16</v>
          </cell>
          <cell r="G1162" t="str">
            <v>162535</v>
          </cell>
          <cell r="I1162" t="str">
            <v>100</v>
          </cell>
          <cell r="M1162">
            <v>540628172</v>
          </cell>
          <cell r="N1162">
            <v>540628172</v>
          </cell>
          <cell r="O1162">
            <v>540628172</v>
          </cell>
          <cell r="P1162">
            <v>540628172</v>
          </cell>
          <cell r="Q1162">
            <v>540628172</v>
          </cell>
          <cell r="R1162">
            <v>540628172</v>
          </cell>
          <cell r="S1162">
            <v>540628172</v>
          </cell>
          <cell r="T1162">
            <v>540628172</v>
          </cell>
          <cell r="U1162">
            <v>540628172</v>
          </cell>
          <cell r="V1162">
            <v>540628172</v>
          </cell>
          <cell r="W1162">
            <v>0</v>
          </cell>
          <cell r="X1162">
            <v>0</v>
          </cell>
          <cell r="Y1162">
            <v>0</v>
          </cell>
          <cell r="AA1162" t="str">
            <v>100</v>
          </cell>
        </row>
        <row r="1163">
          <cell r="C1163" t="str">
            <v>16</v>
          </cell>
          <cell r="G1163" t="str">
            <v>162535</v>
          </cell>
          <cell r="I1163" t="str">
            <v>101</v>
          </cell>
          <cell r="M1163">
            <v>532058772</v>
          </cell>
          <cell r="N1163">
            <v>532058772</v>
          </cell>
          <cell r="O1163">
            <v>532058772</v>
          </cell>
          <cell r="P1163">
            <v>532058772</v>
          </cell>
          <cell r="Q1163">
            <v>532058772</v>
          </cell>
          <cell r="R1163">
            <v>532058772</v>
          </cell>
          <cell r="S1163">
            <v>532058772</v>
          </cell>
          <cell r="T1163">
            <v>532058772</v>
          </cell>
          <cell r="U1163">
            <v>532058772</v>
          </cell>
          <cell r="V1163">
            <v>532058772</v>
          </cell>
          <cell r="W1163">
            <v>0</v>
          </cell>
          <cell r="X1163">
            <v>0</v>
          </cell>
          <cell r="Y1163">
            <v>0</v>
          </cell>
          <cell r="AA1163" t="str">
            <v>101</v>
          </cell>
        </row>
        <row r="1164">
          <cell r="C1164" t="str">
            <v>16</v>
          </cell>
          <cell r="G1164" t="str">
            <v>162535</v>
          </cell>
          <cell r="I1164" t="str">
            <v>102</v>
          </cell>
          <cell r="M1164">
            <v>6158654780</v>
          </cell>
          <cell r="N1164">
            <v>6158654780</v>
          </cell>
          <cell r="O1164">
            <v>6158654780</v>
          </cell>
          <cell r="P1164">
            <v>6158654780</v>
          </cell>
          <cell r="Q1164">
            <v>6158654780</v>
          </cell>
          <cell r="R1164">
            <v>6158654780</v>
          </cell>
          <cell r="S1164">
            <v>6158654780</v>
          </cell>
          <cell r="T1164">
            <v>6158654780</v>
          </cell>
          <cell r="U1164">
            <v>6158654780</v>
          </cell>
          <cell r="V1164">
            <v>6158654780</v>
          </cell>
          <cell r="W1164">
            <v>6158654780</v>
          </cell>
          <cell r="X1164">
            <v>6158654780</v>
          </cell>
          <cell r="Y1164">
            <v>6158654780</v>
          </cell>
          <cell r="AA1164" t="str">
            <v>102</v>
          </cell>
        </row>
        <row r="1165">
          <cell r="C1165" t="str">
            <v>16</v>
          </cell>
          <cell r="G1165" t="str">
            <v>162535</v>
          </cell>
          <cell r="I1165" t="str">
            <v>103</v>
          </cell>
          <cell r="M1165">
            <v>6202654560</v>
          </cell>
          <cell r="N1165">
            <v>6202654560</v>
          </cell>
          <cell r="O1165">
            <v>6202654560</v>
          </cell>
          <cell r="P1165">
            <v>6202654560</v>
          </cell>
          <cell r="Q1165">
            <v>6202654560</v>
          </cell>
          <cell r="R1165">
            <v>6202654560</v>
          </cell>
          <cell r="S1165">
            <v>6202654560</v>
          </cell>
          <cell r="T1165">
            <v>6202654560</v>
          </cell>
          <cell r="U1165">
            <v>6202654560</v>
          </cell>
          <cell r="V1165">
            <v>6202654560</v>
          </cell>
          <cell r="W1165">
            <v>6202654560</v>
          </cell>
          <cell r="X1165">
            <v>6202654560</v>
          </cell>
          <cell r="Y1165">
            <v>6202654560</v>
          </cell>
          <cell r="AA1165" t="str">
            <v>103</v>
          </cell>
        </row>
        <row r="1166">
          <cell r="C1166" t="str">
            <v>16</v>
          </cell>
          <cell r="G1166" t="str">
            <v>162535</v>
          </cell>
          <cell r="I1166" t="str">
            <v>104</v>
          </cell>
          <cell r="M1166">
            <v>526155770</v>
          </cell>
          <cell r="N1166">
            <v>526155770</v>
          </cell>
          <cell r="O1166">
            <v>526155770</v>
          </cell>
          <cell r="P1166">
            <v>526155770</v>
          </cell>
          <cell r="Q1166">
            <v>526155770</v>
          </cell>
          <cell r="R1166">
            <v>526155770</v>
          </cell>
          <cell r="S1166">
            <v>526155770</v>
          </cell>
          <cell r="T1166">
            <v>526155770</v>
          </cell>
          <cell r="U1166">
            <v>526155770</v>
          </cell>
          <cell r="V1166">
            <v>526155770</v>
          </cell>
          <cell r="W1166">
            <v>526155770</v>
          </cell>
          <cell r="X1166">
            <v>526155770</v>
          </cell>
          <cell r="Y1166">
            <v>526155770</v>
          </cell>
          <cell r="AA1166" t="str">
            <v>104</v>
          </cell>
        </row>
        <row r="1167">
          <cell r="C1167" t="str">
            <v>16</v>
          </cell>
          <cell r="G1167" t="str">
            <v>162535</v>
          </cell>
          <cell r="I1167" t="str">
            <v>105</v>
          </cell>
          <cell r="M1167">
            <v>1508000000</v>
          </cell>
          <cell r="N1167">
            <v>1508000000</v>
          </cell>
          <cell r="O1167">
            <v>1508000000</v>
          </cell>
          <cell r="P1167">
            <v>1508000000</v>
          </cell>
          <cell r="Q1167">
            <v>1508000000</v>
          </cell>
          <cell r="R1167">
            <v>1508000000</v>
          </cell>
          <cell r="S1167">
            <v>1508000000</v>
          </cell>
          <cell r="T1167">
            <v>1508000000</v>
          </cell>
          <cell r="U1167">
            <v>1508000000</v>
          </cell>
          <cell r="V1167">
            <v>1508000000</v>
          </cell>
          <cell r="W1167">
            <v>1508000000</v>
          </cell>
          <cell r="X1167">
            <v>1508000000</v>
          </cell>
          <cell r="Y1167">
            <v>1508000000</v>
          </cell>
          <cell r="AA1167" t="str">
            <v>105</v>
          </cell>
        </row>
        <row r="1168">
          <cell r="C1168" t="str">
            <v>16</v>
          </cell>
          <cell r="G1168" t="str">
            <v>162535</v>
          </cell>
          <cell r="I1168" t="str">
            <v>106</v>
          </cell>
          <cell r="M1168">
            <v>394692580</v>
          </cell>
          <cell r="N1168">
            <v>394692580</v>
          </cell>
          <cell r="O1168">
            <v>394692580</v>
          </cell>
          <cell r="P1168">
            <v>394692580</v>
          </cell>
          <cell r="Q1168">
            <v>394692580</v>
          </cell>
          <cell r="R1168">
            <v>394692580</v>
          </cell>
          <cell r="S1168">
            <v>394692580</v>
          </cell>
          <cell r="T1168">
            <v>394692580</v>
          </cell>
          <cell r="U1168">
            <v>394692580</v>
          </cell>
          <cell r="V1168">
            <v>394692580</v>
          </cell>
          <cell r="W1168">
            <v>394692580</v>
          </cell>
          <cell r="X1168">
            <v>394692580</v>
          </cell>
          <cell r="Y1168">
            <v>394692580</v>
          </cell>
          <cell r="AA1168" t="str">
            <v>106</v>
          </cell>
        </row>
        <row r="1169">
          <cell r="C1169" t="str">
            <v>16</v>
          </cell>
          <cell r="G1169" t="str">
            <v>162535</v>
          </cell>
          <cell r="I1169" t="str">
            <v>107</v>
          </cell>
          <cell r="M1169">
            <v>66530000</v>
          </cell>
          <cell r="N1169">
            <v>66530000</v>
          </cell>
          <cell r="O1169">
            <v>66530000</v>
          </cell>
          <cell r="P1169">
            <v>66530000</v>
          </cell>
          <cell r="Q1169">
            <v>66530000</v>
          </cell>
          <cell r="R1169">
            <v>66530000</v>
          </cell>
          <cell r="S1169">
            <v>66530000</v>
          </cell>
          <cell r="T1169">
            <v>66530000</v>
          </cell>
          <cell r="U1169">
            <v>66530000</v>
          </cell>
          <cell r="V1169">
            <v>66530000</v>
          </cell>
          <cell r="W1169">
            <v>66530000</v>
          </cell>
          <cell r="X1169">
            <v>66530000</v>
          </cell>
          <cell r="Y1169">
            <v>66530000</v>
          </cell>
          <cell r="AA1169" t="str">
            <v>107</v>
          </cell>
        </row>
        <row r="1170">
          <cell r="C1170" t="str">
            <v>16</v>
          </cell>
          <cell r="G1170" t="str">
            <v>162535</v>
          </cell>
          <cell r="I1170" t="str">
            <v>108</v>
          </cell>
          <cell r="M1170">
            <v>35250000</v>
          </cell>
          <cell r="N1170">
            <v>0</v>
          </cell>
          <cell r="O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  <cell r="T1170">
            <v>0</v>
          </cell>
          <cell r="U1170">
            <v>0</v>
          </cell>
          <cell r="V1170">
            <v>0</v>
          </cell>
          <cell r="W1170">
            <v>0</v>
          </cell>
          <cell r="X1170">
            <v>0</v>
          </cell>
          <cell r="Y1170">
            <v>0</v>
          </cell>
          <cell r="AA1170" t="str">
            <v>108</v>
          </cell>
        </row>
        <row r="1171">
          <cell r="C1171" t="str">
            <v>16</v>
          </cell>
          <cell r="G1171" t="str">
            <v>162535</v>
          </cell>
          <cell r="I1171" t="str">
            <v>109</v>
          </cell>
          <cell r="M1171">
            <v>70100000</v>
          </cell>
          <cell r="N1171">
            <v>70100000</v>
          </cell>
          <cell r="O1171">
            <v>70100000</v>
          </cell>
          <cell r="P1171">
            <v>70100000</v>
          </cell>
          <cell r="Q1171">
            <v>70100000</v>
          </cell>
          <cell r="R1171">
            <v>70100000</v>
          </cell>
          <cell r="S1171">
            <v>70100000</v>
          </cell>
          <cell r="T1171">
            <v>70100000</v>
          </cell>
          <cell r="U1171">
            <v>70100000</v>
          </cell>
          <cell r="V1171">
            <v>70100000</v>
          </cell>
          <cell r="W1171">
            <v>70100000</v>
          </cell>
          <cell r="X1171">
            <v>70100000</v>
          </cell>
          <cell r="Y1171">
            <v>70100000</v>
          </cell>
          <cell r="AA1171" t="str">
            <v>109</v>
          </cell>
        </row>
        <row r="1172">
          <cell r="C1172" t="str">
            <v>16</v>
          </cell>
          <cell r="G1172" t="str">
            <v>162535</v>
          </cell>
          <cell r="I1172" t="str">
            <v>110</v>
          </cell>
          <cell r="M1172">
            <v>79000000</v>
          </cell>
          <cell r="N1172">
            <v>79000000</v>
          </cell>
          <cell r="O1172">
            <v>79000000</v>
          </cell>
          <cell r="P1172">
            <v>79000000</v>
          </cell>
          <cell r="Q1172">
            <v>79000000</v>
          </cell>
          <cell r="R1172">
            <v>79000000</v>
          </cell>
          <cell r="S1172">
            <v>79000000</v>
          </cell>
          <cell r="T1172">
            <v>79000000</v>
          </cell>
          <cell r="U1172">
            <v>79000000</v>
          </cell>
          <cell r="V1172">
            <v>79000000</v>
          </cell>
          <cell r="W1172">
            <v>79000000</v>
          </cell>
          <cell r="X1172">
            <v>79000000</v>
          </cell>
          <cell r="Y1172">
            <v>79000000</v>
          </cell>
          <cell r="AA1172" t="str">
            <v>110</v>
          </cell>
        </row>
        <row r="1173">
          <cell r="C1173" t="str">
            <v>16</v>
          </cell>
          <cell r="G1173" t="str">
            <v>162535</v>
          </cell>
          <cell r="I1173" t="str">
            <v>111</v>
          </cell>
          <cell r="M1173">
            <v>90500000</v>
          </cell>
          <cell r="N1173">
            <v>90500000</v>
          </cell>
          <cell r="O1173">
            <v>90500000</v>
          </cell>
          <cell r="P1173">
            <v>90500000</v>
          </cell>
          <cell r="Q1173">
            <v>90500000</v>
          </cell>
          <cell r="R1173">
            <v>90500000</v>
          </cell>
          <cell r="S1173">
            <v>90500000</v>
          </cell>
          <cell r="T1173">
            <v>90500000</v>
          </cell>
          <cell r="U1173">
            <v>90500000</v>
          </cell>
          <cell r="V1173">
            <v>90500000</v>
          </cell>
          <cell r="W1173">
            <v>90500000</v>
          </cell>
          <cell r="X1173">
            <v>90500000</v>
          </cell>
          <cell r="Y1173">
            <v>90500000</v>
          </cell>
          <cell r="AA1173" t="str">
            <v>111</v>
          </cell>
        </row>
        <row r="1174">
          <cell r="C1174" t="str">
            <v>16</v>
          </cell>
          <cell r="G1174" t="str">
            <v>162535</v>
          </cell>
          <cell r="I1174" t="str">
            <v>112</v>
          </cell>
          <cell r="M1174">
            <v>90640200</v>
          </cell>
          <cell r="N1174">
            <v>90640200</v>
          </cell>
          <cell r="O1174">
            <v>90640200</v>
          </cell>
          <cell r="P1174">
            <v>90640200</v>
          </cell>
          <cell r="Q1174">
            <v>90640200</v>
          </cell>
          <cell r="R1174">
            <v>90640200</v>
          </cell>
          <cell r="S1174">
            <v>90640200</v>
          </cell>
          <cell r="T1174">
            <v>90640200</v>
          </cell>
          <cell r="U1174">
            <v>90640200</v>
          </cell>
          <cell r="V1174">
            <v>90640200</v>
          </cell>
          <cell r="W1174">
            <v>90640200</v>
          </cell>
          <cell r="X1174">
            <v>90640200</v>
          </cell>
          <cell r="Y1174">
            <v>90640200</v>
          </cell>
          <cell r="AA1174" t="str">
            <v>112</v>
          </cell>
        </row>
        <row r="1175">
          <cell r="C1175" t="str">
            <v>16</v>
          </cell>
          <cell r="G1175" t="str">
            <v>162535</v>
          </cell>
          <cell r="I1175" t="str">
            <v>113</v>
          </cell>
          <cell r="M1175">
            <v>69353550</v>
          </cell>
          <cell r="N1175">
            <v>69353550</v>
          </cell>
          <cell r="O1175">
            <v>69353550</v>
          </cell>
          <cell r="P1175">
            <v>69353550</v>
          </cell>
          <cell r="Q1175">
            <v>69353550</v>
          </cell>
          <cell r="R1175">
            <v>69353550</v>
          </cell>
          <cell r="S1175">
            <v>69353550</v>
          </cell>
          <cell r="T1175">
            <v>69353550</v>
          </cell>
          <cell r="U1175">
            <v>69353550</v>
          </cell>
          <cell r="V1175">
            <v>69353550</v>
          </cell>
          <cell r="W1175">
            <v>69353550</v>
          </cell>
          <cell r="X1175">
            <v>69353550</v>
          </cell>
          <cell r="Y1175">
            <v>69353550</v>
          </cell>
          <cell r="AA1175" t="str">
            <v>113</v>
          </cell>
        </row>
        <row r="1176">
          <cell r="C1176" t="str">
            <v>16</v>
          </cell>
          <cell r="G1176" t="str">
            <v>162535</v>
          </cell>
          <cell r="I1176" t="str">
            <v>114</v>
          </cell>
          <cell r="M1176">
            <v>61900000</v>
          </cell>
          <cell r="N1176">
            <v>61900000</v>
          </cell>
          <cell r="O1176">
            <v>61900000</v>
          </cell>
          <cell r="P1176">
            <v>61900000</v>
          </cell>
          <cell r="Q1176">
            <v>61900000</v>
          </cell>
          <cell r="R1176">
            <v>61900000</v>
          </cell>
          <cell r="S1176">
            <v>61900000</v>
          </cell>
          <cell r="T1176">
            <v>61900000</v>
          </cell>
          <cell r="U1176">
            <v>61900000</v>
          </cell>
          <cell r="V1176">
            <v>61900000</v>
          </cell>
          <cell r="W1176">
            <v>61900000</v>
          </cell>
          <cell r="X1176">
            <v>61900000</v>
          </cell>
          <cell r="Y1176">
            <v>61900000</v>
          </cell>
          <cell r="AA1176" t="str">
            <v>114</v>
          </cell>
        </row>
        <row r="1177">
          <cell r="C1177" t="str">
            <v>16</v>
          </cell>
          <cell r="G1177" t="str">
            <v>162535</v>
          </cell>
          <cell r="I1177" t="str">
            <v>115</v>
          </cell>
          <cell r="M1177">
            <v>63350100</v>
          </cell>
          <cell r="N1177">
            <v>63350100</v>
          </cell>
          <cell r="O1177">
            <v>63350100</v>
          </cell>
          <cell r="P1177">
            <v>63350100</v>
          </cell>
          <cell r="Q1177">
            <v>63350100</v>
          </cell>
          <cell r="R1177">
            <v>63350100</v>
          </cell>
          <cell r="S1177">
            <v>63350100</v>
          </cell>
          <cell r="T1177">
            <v>63350100</v>
          </cell>
          <cell r="U1177">
            <v>63350100</v>
          </cell>
          <cell r="V1177">
            <v>63350100</v>
          </cell>
          <cell r="W1177">
            <v>63350100</v>
          </cell>
          <cell r="X1177">
            <v>63350100</v>
          </cell>
          <cell r="Y1177">
            <v>63350100</v>
          </cell>
          <cell r="AA1177" t="str">
            <v>115</v>
          </cell>
        </row>
        <row r="1178">
          <cell r="C1178" t="str">
            <v>16</v>
          </cell>
          <cell r="G1178" t="str">
            <v>162535</v>
          </cell>
          <cell r="I1178" t="str">
            <v>116</v>
          </cell>
          <cell r="M1178">
            <v>73315000</v>
          </cell>
          <cell r="N1178">
            <v>73315000</v>
          </cell>
          <cell r="O1178">
            <v>73315000</v>
          </cell>
          <cell r="P1178">
            <v>73315000</v>
          </cell>
          <cell r="Q1178">
            <v>73315000</v>
          </cell>
          <cell r="R1178">
            <v>73315000</v>
          </cell>
          <cell r="S1178">
            <v>73315000</v>
          </cell>
          <cell r="T1178">
            <v>73315000</v>
          </cell>
          <cell r="U1178">
            <v>73315000</v>
          </cell>
          <cell r="V1178">
            <v>73315000</v>
          </cell>
          <cell r="W1178">
            <v>73315000</v>
          </cell>
          <cell r="X1178">
            <v>73315000</v>
          </cell>
          <cell r="Y1178">
            <v>73315000</v>
          </cell>
          <cell r="AA1178" t="str">
            <v>116</v>
          </cell>
        </row>
        <row r="1179">
          <cell r="C1179" t="str">
            <v>16</v>
          </cell>
          <cell r="G1179" t="str">
            <v>162535</v>
          </cell>
          <cell r="I1179" t="str">
            <v>117</v>
          </cell>
          <cell r="M1179">
            <v>0</v>
          </cell>
          <cell r="N1179">
            <v>0</v>
          </cell>
          <cell r="O1179">
            <v>587604682</v>
          </cell>
          <cell r="P1179">
            <v>587604682</v>
          </cell>
          <cell r="Q1179">
            <v>587604682</v>
          </cell>
          <cell r="R1179">
            <v>587604682</v>
          </cell>
          <cell r="S1179">
            <v>587604682</v>
          </cell>
          <cell r="T1179">
            <v>587604682</v>
          </cell>
          <cell r="U1179">
            <v>587604682</v>
          </cell>
          <cell r="V1179">
            <v>587604682</v>
          </cell>
          <cell r="W1179">
            <v>587604682</v>
          </cell>
          <cell r="X1179">
            <v>587604682</v>
          </cell>
          <cell r="Y1179">
            <v>587604682</v>
          </cell>
          <cell r="AA1179" t="str">
            <v>117</v>
          </cell>
        </row>
        <row r="1180">
          <cell r="C1180" t="str">
            <v>16</v>
          </cell>
          <cell r="G1180" t="str">
            <v>162535</v>
          </cell>
          <cell r="I1180" t="str">
            <v>118</v>
          </cell>
          <cell r="M1180">
            <v>0</v>
          </cell>
          <cell r="N1180">
            <v>0</v>
          </cell>
          <cell r="O1180">
            <v>1610262513</v>
          </cell>
          <cell r="P1180">
            <v>1610262513</v>
          </cell>
          <cell r="Q1180">
            <v>1610262513</v>
          </cell>
          <cell r="R1180">
            <v>1610262513</v>
          </cell>
          <cell r="S1180">
            <v>1610262513</v>
          </cell>
          <cell r="T1180">
            <v>1610262513</v>
          </cell>
          <cell r="U1180">
            <v>1610262513</v>
          </cell>
          <cell r="V1180">
            <v>1610262513</v>
          </cell>
          <cell r="W1180">
            <v>1610262513</v>
          </cell>
          <cell r="X1180">
            <v>1610262513</v>
          </cell>
          <cell r="Y1180">
            <v>1610262513</v>
          </cell>
          <cell r="AA1180" t="str">
            <v>118</v>
          </cell>
        </row>
        <row r="1181">
          <cell r="C1181" t="str">
            <v>16</v>
          </cell>
          <cell r="G1181" t="str">
            <v>162535</v>
          </cell>
          <cell r="I1181" t="str">
            <v>119</v>
          </cell>
          <cell r="M1181">
            <v>0</v>
          </cell>
          <cell r="N1181">
            <v>0</v>
          </cell>
          <cell r="O1181">
            <v>702497250</v>
          </cell>
          <cell r="P1181">
            <v>702497250</v>
          </cell>
          <cell r="Q1181">
            <v>702497250</v>
          </cell>
          <cell r="R1181">
            <v>702497250</v>
          </cell>
          <cell r="S1181">
            <v>702497250</v>
          </cell>
          <cell r="T1181">
            <v>702497250</v>
          </cell>
          <cell r="U1181">
            <v>702497250</v>
          </cell>
          <cell r="V1181">
            <v>702497250</v>
          </cell>
          <cell r="W1181">
            <v>702497250</v>
          </cell>
          <cell r="X1181">
            <v>702497250</v>
          </cell>
          <cell r="Y1181">
            <v>702497250</v>
          </cell>
          <cell r="AA1181" t="str">
            <v>119</v>
          </cell>
        </row>
        <row r="1182">
          <cell r="C1182" t="str">
            <v>16</v>
          </cell>
          <cell r="G1182" t="str">
            <v>162535</v>
          </cell>
          <cell r="I1182" t="str">
            <v>120</v>
          </cell>
          <cell r="M1182">
            <v>0</v>
          </cell>
          <cell r="N1182">
            <v>0</v>
          </cell>
          <cell r="O1182">
            <v>0</v>
          </cell>
          <cell r="P1182">
            <v>26956300</v>
          </cell>
          <cell r="Q1182">
            <v>26956300</v>
          </cell>
          <cell r="R1182">
            <v>26956300</v>
          </cell>
          <cell r="S1182">
            <v>26956300</v>
          </cell>
          <cell r="T1182">
            <v>26956300</v>
          </cell>
          <cell r="U1182">
            <v>26956300</v>
          </cell>
          <cell r="V1182">
            <v>26956300</v>
          </cell>
          <cell r="W1182">
            <v>26956300</v>
          </cell>
          <cell r="X1182">
            <v>26956300</v>
          </cell>
          <cell r="Y1182">
            <v>26956300</v>
          </cell>
          <cell r="AA1182" t="str">
            <v>120</v>
          </cell>
        </row>
        <row r="1183">
          <cell r="C1183" t="str">
            <v>16</v>
          </cell>
          <cell r="G1183" t="str">
            <v>162535</v>
          </cell>
          <cell r="I1183" t="str">
            <v>121</v>
          </cell>
          <cell r="M1183">
            <v>0</v>
          </cell>
          <cell r="N1183">
            <v>0</v>
          </cell>
          <cell r="O1183">
            <v>0</v>
          </cell>
          <cell r="P1183">
            <v>99000000</v>
          </cell>
          <cell r="Q1183">
            <v>99000000</v>
          </cell>
          <cell r="R1183">
            <v>99000000</v>
          </cell>
          <cell r="S1183">
            <v>99000000</v>
          </cell>
          <cell r="T1183">
            <v>99000000</v>
          </cell>
          <cell r="U1183">
            <v>99000000</v>
          </cell>
          <cell r="V1183">
            <v>99000000</v>
          </cell>
          <cell r="W1183">
            <v>99000000</v>
          </cell>
          <cell r="X1183">
            <v>99000000</v>
          </cell>
          <cell r="Y1183">
            <v>99000000</v>
          </cell>
          <cell r="AA1183" t="str">
            <v>121</v>
          </cell>
        </row>
        <row r="1184">
          <cell r="C1184" t="str">
            <v>16</v>
          </cell>
          <cell r="G1184" t="str">
            <v>162535</v>
          </cell>
          <cell r="I1184" t="str">
            <v>122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94000000</v>
          </cell>
          <cell r="T1184">
            <v>94000000</v>
          </cell>
          <cell r="U1184">
            <v>94000000</v>
          </cell>
          <cell r="V1184">
            <v>94000000</v>
          </cell>
          <cell r="W1184">
            <v>94000000</v>
          </cell>
          <cell r="X1184">
            <v>94000000</v>
          </cell>
          <cell r="Y1184">
            <v>94000000</v>
          </cell>
          <cell r="AA1184" t="str">
            <v>122</v>
          </cell>
        </row>
        <row r="1185">
          <cell r="C1185" t="str">
            <v>16</v>
          </cell>
          <cell r="G1185" t="str">
            <v>162535</v>
          </cell>
          <cell r="I1185" t="str">
            <v>87</v>
          </cell>
          <cell r="M1185">
            <v>39900000</v>
          </cell>
          <cell r="N1185">
            <v>39900000</v>
          </cell>
          <cell r="O1185">
            <v>39900000</v>
          </cell>
          <cell r="P1185">
            <v>39900000</v>
          </cell>
          <cell r="Q1185">
            <v>39900000</v>
          </cell>
          <cell r="R1185">
            <v>39900000</v>
          </cell>
          <cell r="S1185">
            <v>39900000</v>
          </cell>
          <cell r="T1185">
            <v>39900000</v>
          </cell>
          <cell r="U1185">
            <v>39900000</v>
          </cell>
          <cell r="V1185">
            <v>39900000</v>
          </cell>
          <cell r="W1185">
            <v>39900000</v>
          </cell>
          <cell r="X1185">
            <v>39900000</v>
          </cell>
          <cell r="Y1185">
            <v>39900000</v>
          </cell>
          <cell r="AA1185" t="str">
            <v>87</v>
          </cell>
        </row>
        <row r="1186">
          <cell r="C1186" t="str">
            <v>16</v>
          </cell>
          <cell r="G1186" t="str">
            <v>162535</v>
          </cell>
          <cell r="I1186" t="str">
            <v>88</v>
          </cell>
          <cell r="M1186">
            <v>39900000</v>
          </cell>
          <cell r="N1186">
            <v>39900000</v>
          </cell>
          <cell r="O1186">
            <v>39900000</v>
          </cell>
          <cell r="P1186">
            <v>39900000</v>
          </cell>
          <cell r="Q1186">
            <v>39900000</v>
          </cell>
          <cell r="R1186">
            <v>39900000</v>
          </cell>
          <cell r="S1186">
            <v>39900000</v>
          </cell>
          <cell r="T1186">
            <v>39900000</v>
          </cell>
          <cell r="U1186">
            <v>39900000</v>
          </cell>
          <cell r="V1186">
            <v>39900000</v>
          </cell>
          <cell r="W1186">
            <v>39900000</v>
          </cell>
          <cell r="X1186">
            <v>39900000</v>
          </cell>
          <cell r="Y1186">
            <v>39900000</v>
          </cell>
          <cell r="AA1186" t="str">
            <v>88</v>
          </cell>
        </row>
        <row r="1187">
          <cell r="C1187" t="str">
            <v>16</v>
          </cell>
          <cell r="G1187" t="str">
            <v>162535</v>
          </cell>
          <cell r="I1187" t="str">
            <v>89</v>
          </cell>
          <cell r="M1187">
            <v>41500000</v>
          </cell>
          <cell r="N1187">
            <v>41500000</v>
          </cell>
          <cell r="O1187">
            <v>41500000</v>
          </cell>
          <cell r="P1187">
            <v>41500000</v>
          </cell>
          <cell r="Q1187">
            <v>41500000</v>
          </cell>
          <cell r="R1187">
            <v>41500000</v>
          </cell>
          <cell r="S1187">
            <v>41500000</v>
          </cell>
          <cell r="T1187">
            <v>41500000</v>
          </cell>
          <cell r="U1187">
            <v>41500000</v>
          </cell>
          <cell r="V1187">
            <v>41500000</v>
          </cell>
          <cell r="W1187">
            <v>41500000</v>
          </cell>
          <cell r="X1187">
            <v>41500000</v>
          </cell>
          <cell r="Y1187">
            <v>41500000</v>
          </cell>
          <cell r="AA1187" t="str">
            <v>89</v>
          </cell>
        </row>
        <row r="1188">
          <cell r="C1188" t="str">
            <v>16</v>
          </cell>
          <cell r="G1188" t="str">
            <v>162535</v>
          </cell>
          <cell r="I1188" t="str">
            <v>90</v>
          </cell>
          <cell r="M1188">
            <v>39900000</v>
          </cell>
          <cell r="N1188">
            <v>39900000</v>
          </cell>
          <cell r="O1188">
            <v>39900000</v>
          </cell>
          <cell r="P1188">
            <v>39900000</v>
          </cell>
          <cell r="Q1188">
            <v>39900000</v>
          </cell>
          <cell r="R1188">
            <v>39900000</v>
          </cell>
          <cell r="S1188">
            <v>39900000</v>
          </cell>
          <cell r="T1188">
            <v>39900000</v>
          </cell>
          <cell r="U1188">
            <v>39900000</v>
          </cell>
          <cell r="V1188">
            <v>39900000</v>
          </cell>
          <cell r="W1188">
            <v>39900000</v>
          </cell>
          <cell r="X1188">
            <v>39900000</v>
          </cell>
          <cell r="Y1188">
            <v>39900000</v>
          </cell>
          <cell r="AA1188" t="str">
            <v>90</v>
          </cell>
        </row>
        <row r="1189">
          <cell r="C1189" t="str">
            <v>16</v>
          </cell>
          <cell r="G1189" t="str">
            <v>162535</v>
          </cell>
          <cell r="I1189" t="str">
            <v>91</v>
          </cell>
          <cell r="M1189">
            <v>39900000</v>
          </cell>
          <cell r="N1189">
            <v>39900000</v>
          </cell>
          <cell r="O1189">
            <v>39900000</v>
          </cell>
          <cell r="P1189">
            <v>39900000</v>
          </cell>
          <cell r="Q1189">
            <v>39900000</v>
          </cell>
          <cell r="R1189">
            <v>39900000</v>
          </cell>
          <cell r="S1189">
            <v>39900000</v>
          </cell>
          <cell r="T1189">
            <v>39900000</v>
          </cell>
          <cell r="U1189">
            <v>39900000</v>
          </cell>
          <cell r="V1189">
            <v>39900000</v>
          </cell>
          <cell r="W1189">
            <v>39900000</v>
          </cell>
          <cell r="X1189">
            <v>39900000</v>
          </cell>
          <cell r="Y1189">
            <v>39900000</v>
          </cell>
          <cell r="AA1189" t="str">
            <v>91</v>
          </cell>
        </row>
        <row r="1190">
          <cell r="C1190" t="str">
            <v>16</v>
          </cell>
          <cell r="G1190" t="str">
            <v>162535</v>
          </cell>
          <cell r="I1190" t="str">
            <v>92</v>
          </cell>
          <cell r="M1190">
            <v>39900000</v>
          </cell>
          <cell r="N1190">
            <v>39900000</v>
          </cell>
          <cell r="O1190">
            <v>39900000</v>
          </cell>
          <cell r="P1190">
            <v>39900000</v>
          </cell>
          <cell r="Q1190">
            <v>39900000</v>
          </cell>
          <cell r="R1190">
            <v>39900000</v>
          </cell>
          <cell r="S1190">
            <v>39900000</v>
          </cell>
          <cell r="T1190">
            <v>39900000</v>
          </cell>
          <cell r="U1190">
            <v>39900000</v>
          </cell>
          <cell r="V1190">
            <v>39900000</v>
          </cell>
          <cell r="W1190">
            <v>39900000</v>
          </cell>
          <cell r="X1190">
            <v>39900000</v>
          </cell>
          <cell r="Y1190">
            <v>39900000</v>
          </cell>
          <cell r="AA1190" t="str">
            <v>92</v>
          </cell>
        </row>
        <row r="1191">
          <cell r="C1191" t="str">
            <v>16</v>
          </cell>
          <cell r="G1191" t="str">
            <v>162535</v>
          </cell>
          <cell r="I1191" t="str">
            <v>93</v>
          </cell>
          <cell r="M1191">
            <v>39900000</v>
          </cell>
          <cell r="N1191">
            <v>39900000</v>
          </cell>
          <cell r="O1191">
            <v>39900000</v>
          </cell>
          <cell r="P1191">
            <v>39900000</v>
          </cell>
          <cell r="Q1191">
            <v>39900000</v>
          </cell>
          <cell r="R1191">
            <v>39900000</v>
          </cell>
          <cell r="S1191">
            <v>39900000</v>
          </cell>
          <cell r="T1191">
            <v>39900000</v>
          </cell>
          <cell r="U1191">
            <v>39900000</v>
          </cell>
          <cell r="V1191">
            <v>39900000</v>
          </cell>
          <cell r="W1191">
            <v>39900000</v>
          </cell>
          <cell r="X1191">
            <v>39900000</v>
          </cell>
          <cell r="Y1191">
            <v>39900000</v>
          </cell>
          <cell r="AA1191" t="str">
            <v>93</v>
          </cell>
        </row>
        <row r="1192">
          <cell r="C1192" t="str">
            <v>16</v>
          </cell>
          <cell r="G1192" t="str">
            <v>162535</v>
          </cell>
          <cell r="I1192" t="str">
            <v>97</v>
          </cell>
          <cell r="M1192">
            <v>516273080</v>
          </cell>
          <cell r="N1192">
            <v>516273080</v>
          </cell>
          <cell r="O1192">
            <v>516273080</v>
          </cell>
          <cell r="P1192">
            <v>516273080</v>
          </cell>
          <cell r="Q1192">
            <v>516273080</v>
          </cell>
          <cell r="R1192">
            <v>516273080</v>
          </cell>
          <cell r="S1192">
            <v>516273080</v>
          </cell>
          <cell r="T1192">
            <v>516273080</v>
          </cell>
          <cell r="U1192">
            <v>516273080</v>
          </cell>
          <cell r="V1192">
            <v>516273080</v>
          </cell>
          <cell r="W1192">
            <v>0</v>
          </cell>
          <cell r="X1192">
            <v>0</v>
          </cell>
          <cell r="Y1192">
            <v>0</v>
          </cell>
          <cell r="AA1192" t="str">
            <v>97</v>
          </cell>
        </row>
        <row r="1193">
          <cell r="C1193" t="str">
            <v>16</v>
          </cell>
          <cell r="G1193" t="str">
            <v>162535</v>
          </cell>
          <cell r="I1193" t="str">
            <v>98</v>
          </cell>
          <cell r="M1193">
            <v>321041572</v>
          </cell>
          <cell r="N1193">
            <v>321041572</v>
          </cell>
          <cell r="O1193">
            <v>321041572</v>
          </cell>
          <cell r="P1193">
            <v>321041572</v>
          </cell>
          <cell r="Q1193">
            <v>321041572</v>
          </cell>
          <cell r="R1193">
            <v>321041572</v>
          </cell>
          <cell r="S1193">
            <v>321041572</v>
          </cell>
          <cell r="T1193">
            <v>321041572</v>
          </cell>
          <cell r="U1193">
            <v>321041572</v>
          </cell>
          <cell r="V1193">
            <v>321041572</v>
          </cell>
          <cell r="W1193">
            <v>0</v>
          </cell>
          <cell r="X1193">
            <v>0</v>
          </cell>
          <cell r="Y1193">
            <v>0</v>
          </cell>
          <cell r="AA1193" t="str">
            <v>98</v>
          </cell>
        </row>
        <row r="1194">
          <cell r="C1194" t="str">
            <v>16</v>
          </cell>
          <cell r="G1194" t="str">
            <v>162595</v>
          </cell>
          <cell r="I1194" t="str">
            <v>10</v>
          </cell>
          <cell r="M1194">
            <v>5424045200</v>
          </cell>
          <cell r="N1194">
            <v>5424045200</v>
          </cell>
          <cell r="O1194">
            <v>5424045200</v>
          </cell>
          <cell r="P1194">
            <v>5424045200</v>
          </cell>
          <cell r="Q1194">
            <v>5424045200</v>
          </cell>
          <cell r="R1194">
            <v>5424045200</v>
          </cell>
          <cell r="S1194">
            <v>5424045200</v>
          </cell>
          <cell r="T1194">
            <v>5424045200</v>
          </cell>
          <cell r="U1194">
            <v>5424045200</v>
          </cell>
          <cell r="V1194">
            <v>5424045200</v>
          </cell>
          <cell r="W1194">
            <v>5424045200</v>
          </cell>
          <cell r="X1194">
            <v>5424045200</v>
          </cell>
          <cell r="Y1194">
            <v>5424045200</v>
          </cell>
          <cell r="AA1194" t="str">
            <v>10</v>
          </cell>
        </row>
        <row r="1195">
          <cell r="C1195" t="str">
            <v>16</v>
          </cell>
          <cell r="G1195" t="str">
            <v>162595</v>
          </cell>
          <cell r="I1195" t="str">
            <v>11</v>
          </cell>
          <cell r="M1195">
            <v>176281000</v>
          </cell>
          <cell r="N1195">
            <v>176281000</v>
          </cell>
          <cell r="O1195">
            <v>176281000</v>
          </cell>
          <cell r="P1195">
            <v>176281000</v>
          </cell>
          <cell r="Q1195">
            <v>176281000</v>
          </cell>
          <cell r="R1195">
            <v>176281000</v>
          </cell>
          <cell r="S1195">
            <v>176281000</v>
          </cell>
          <cell r="T1195">
            <v>176281000</v>
          </cell>
          <cell r="U1195">
            <v>176281000</v>
          </cell>
          <cell r="V1195">
            <v>176281000</v>
          </cell>
          <cell r="W1195">
            <v>176281000</v>
          </cell>
          <cell r="X1195">
            <v>176281000</v>
          </cell>
          <cell r="Y1195">
            <v>176281000</v>
          </cell>
          <cell r="AA1195" t="str">
            <v>11</v>
          </cell>
        </row>
        <row r="1196">
          <cell r="C1196" t="str">
            <v>16</v>
          </cell>
          <cell r="G1196" t="str">
            <v>162595</v>
          </cell>
          <cell r="I1196" t="str">
            <v>12</v>
          </cell>
          <cell r="M1196">
            <v>867273750</v>
          </cell>
          <cell r="N1196">
            <v>867273750</v>
          </cell>
          <cell r="O1196">
            <v>867273750</v>
          </cell>
          <cell r="P1196">
            <v>867273750</v>
          </cell>
          <cell r="Q1196">
            <v>867273750</v>
          </cell>
          <cell r="R1196">
            <v>867273750</v>
          </cell>
          <cell r="S1196">
            <v>867273750</v>
          </cell>
          <cell r="T1196">
            <v>867273750</v>
          </cell>
          <cell r="U1196">
            <v>867273750</v>
          </cell>
          <cell r="V1196">
            <v>867273750</v>
          </cell>
          <cell r="W1196">
            <v>867273750</v>
          </cell>
          <cell r="X1196">
            <v>867273750</v>
          </cell>
          <cell r="Y1196">
            <v>867273750</v>
          </cell>
          <cell r="AA1196" t="str">
            <v>12</v>
          </cell>
        </row>
        <row r="1197">
          <cell r="C1197" t="str">
            <v>16</v>
          </cell>
          <cell r="G1197" t="str">
            <v>162595</v>
          </cell>
          <cell r="I1197" t="str">
            <v>13</v>
          </cell>
          <cell r="M1197">
            <v>595243646.70000005</v>
          </cell>
          <cell r="N1197">
            <v>595243646.70000005</v>
          </cell>
          <cell r="O1197">
            <v>595243646.70000005</v>
          </cell>
          <cell r="P1197">
            <v>595243646.70000005</v>
          </cell>
          <cell r="Q1197">
            <v>595243646.70000005</v>
          </cell>
          <cell r="R1197">
            <v>595243646.70000005</v>
          </cell>
          <cell r="S1197">
            <v>595243646.70000005</v>
          </cell>
          <cell r="T1197">
            <v>595243646.70000005</v>
          </cell>
          <cell r="U1197">
            <v>595243646.70000005</v>
          </cell>
          <cell r="V1197">
            <v>595243646.70000005</v>
          </cell>
          <cell r="W1197">
            <v>595243646.70000005</v>
          </cell>
          <cell r="X1197">
            <v>595243646.70000005</v>
          </cell>
          <cell r="Y1197">
            <v>595243646.70000005</v>
          </cell>
          <cell r="AA1197" t="str">
            <v>13</v>
          </cell>
        </row>
        <row r="1198">
          <cell r="C1198" t="str">
            <v>16</v>
          </cell>
          <cell r="G1198" t="str">
            <v>162595</v>
          </cell>
          <cell r="I1198" t="str">
            <v>14</v>
          </cell>
          <cell r="M1198">
            <v>0</v>
          </cell>
          <cell r="N1198">
            <v>0</v>
          </cell>
          <cell r="O1198">
            <v>0</v>
          </cell>
          <cell r="P1198">
            <v>1277200000</v>
          </cell>
          <cell r="Q1198">
            <v>5747400000</v>
          </cell>
          <cell r="R1198">
            <v>5747400000</v>
          </cell>
          <cell r="S1198">
            <v>6386000000</v>
          </cell>
          <cell r="T1198">
            <v>6386000000</v>
          </cell>
          <cell r="U1198">
            <v>6386000000</v>
          </cell>
          <cell r="V1198">
            <v>6386000000</v>
          </cell>
          <cell r="W1198">
            <v>6386000000</v>
          </cell>
          <cell r="X1198">
            <v>6386000000</v>
          </cell>
          <cell r="Y1198">
            <v>6386000000</v>
          </cell>
          <cell r="AA1198" t="str">
            <v>14</v>
          </cell>
        </row>
        <row r="1199">
          <cell r="C1199" t="str">
            <v>16</v>
          </cell>
          <cell r="G1199" t="str">
            <v>162599</v>
          </cell>
          <cell r="I1199" t="str">
            <v>10</v>
          </cell>
          <cell r="M1199">
            <v>854732774.17999995</v>
          </cell>
          <cell r="N1199">
            <v>854732774.17999995</v>
          </cell>
          <cell r="O1199">
            <v>854732774.17999995</v>
          </cell>
          <cell r="P1199">
            <v>854732774.17999995</v>
          </cell>
          <cell r="Q1199">
            <v>854732774.17999995</v>
          </cell>
          <cell r="R1199">
            <v>854732774.17999995</v>
          </cell>
          <cell r="S1199">
            <v>854732774.17999995</v>
          </cell>
          <cell r="T1199">
            <v>854732774.17999995</v>
          </cell>
          <cell r="U1199">
            <v>854732774.17999995</v>
          </cell>
          <cell r="V1199">
            <v>854732774.17999995</v>
          </cell>
          <cell r="W1199">
            <v>854732774.17999995</v>
          </cell>
          <cell r="X1199">
            <v>854732774.17999995</v>
          </cell>
          <cell r="Y1199">
            <v>854732774.17999995</v>
          </cell>
          <cell r="AA1199" t="str">
            <v>10</v>
          </cell>
        </row>
        <row r="1200">
          <cell r="C1200" t="str">
            <v>16</v>
          </cell>
          <cell r="G1200" t="str">
            <v>162599</v>
          </cell>
          <cell r="I1200" t="str">
            <v>11</v>
          </cell>
          <cell r="M1200">
            <v>1032490.66</v>
          </cell>
          <cell r="N1200">
            <v>1032490.66</v>
          </cell>
          <cell r="O1200">
            <v>1032490.66</v>
          </cell>
          <cell r="P1200">
            <v>1032490.66</v>
          </cell>
          <cell r="Q1200">
            <v>1032490.66</v>
          </cell>
          <cell r="R1200">
            <v>1032490.66</v>
          </cell>
          <cell r="S1200">
            <v>1032490.66</v>
          </cell>
          <cell r="T1200">
            <v>1032490.66</v>
          </cell>
          <cell r="U1200">
            <v>1032490.66</v>
          </cell>
          <cell r="V1200">
            <v>1032490.66</v>
          </cell>
          <cell r="W1200">
            <v>1032490.66</v>
          </cell>
          <cell r="X1200">
            <v>1032490.66</v>
          </cell>
          <cell r="Y1200">
            <v>1032490.66</v>
          </cell>
          <cell r="AA1200" t="str">
            <v>11</v>
          </cell>
        </row>
        <row r="1201">
          <cell r="C1201" t="str">
            <v>16</v>
          </cell>
          <cell r="G1201" t="str">
            <v>162599</v>
          </cell>
          <cell r="I1201" t="str">
            <v>12</v>
          </cell>
          <cell r="M1201">
            <v>7717170.8499999996</v>
          </cell>
          <cell r="N1201">
            <v>7717170.8499999996</v>
          </cell>
          <cell r="O1201">
            <v>7717170.8499999996</v>
          </cell>
          <cell r="P1201">
            <v>7717170.8499999996</v>
          </cell>
          <cell r="Q1201">
            <v>7717170.8499999996</v>
          </cell>
          <cell r="R1201">
            <v>7717170.8499999996</v>
          </cell>
          <cell r="S1201">
            <v>7717170.8499999996</v>
          </cell>
          <cell r="T1201">
            <v>7717170.8499999996</v>
          </cell>
          <cell r="U1201">
            <v>7717170.8499999996</v>
          </cell>
          <cell r="V1201">
            <v>7717170.8499999996</v>
          </cell>
          <cell r="W1201">
            <v>7717170.8499999996</v>
          </cell>
          <cell r="X1201">
            <v>7717170.8499999996</v>
          </cell>
          <cell r="Y1201">
            <v>7717170.8499999996</v>
          </cell>
          <cell r="AA1201" t="str">
            <v>12</v>
          </cell>
        </row>
        <row r="1202">
          <cell r="C1202" t="str">
            <v>16</v>
          </cell>
          <cell r="G1202" t="str">
            <v>162599</v>
          </cell>
          <cell r="I1202" t="str">
            <v>13</v>
          </cell>
          <cell r="M1202">
            <v>5060176.33</v>
          </cell>
          <cell r="N1202">
            <v>5060176.33</v>
          </cell>
          <cell r="O1202">
            <v>5060176.33</v>
          </cell>
          <cell r="P1202">
            <v>5060176.33</v>
          </cell>
          <cell r="Q1202">
            <v>5060176.33</v>
          </cell>
          <cell r="R1202">
            <v>5060176.33</v>
          </cell>
          <cell r="S1202">
            <v>5060176.33</v>
          </cell>
          <cell r="T1202">
            <v>5060176.33</v>
          </cell>
          <cell r="U1202">
            <v>5060176.33</v>
          </cell>
          <cell r="V1202">
            <v>5060176.33</v>
          </cell>
          <cell r="W1202">
            <v>5060176.33</v>
          </cell>
          <cell r="X1202">
            <v>5060176.33</v>
          </cell>
          <cell r="Y1202">
            <v>5060176.33</v>
          </cell>
          <cell r="AA1202" t="str">
            <v>13</v>
          </cell>
        </row>
        <row r="1203">
          <cell r="C1203" t="str">
            <v>16</v>
          </cell>
          <cell r="G1203" t="str">
            <v>162599</v>
          </cell>
          <cell r="I1203" t="str">
            <v>70</v>
          </cell>
          <cell r="M1203">
            <v>28033887.989999998</v>
          </cell>
          <cell r="N1203">
            <v>28033887.989999998</v>
          </cell>
          <cell r="O1203">
            <v>28033887.989999998</v>
          </cell>
          <cell r="P1203">
            <v>28033887.989999998</v>
          </cell>
          <cell r="Q1203">
            <v>28033887.989999998</v>
          </cell>
          <cell r="R1203">
            <v>28033887.989999998</v>
          </cell>
          <cell r="S1203">
            <v>28033887.989999998</v>
          </cell>
          <cell r="T1203">
            <v>28033887.989999998</v>
          </cell>
          <cell r="U1203">
            <v>28033887.989999998</v>
          </cell>
          <cell r="V1203">
            <v>28033887.989999998</v>
          </cell>
          <cell r="W1203">
            <v>28033887.989999998</v>
          </cell>
          <cell r="X1203">
            <v>28033887.989999998</v>
          </cell>
          <cell r="Y1203">
            <v>28033887.989999998</v>
          </cell>
          <cell r="AA1203" t="str">
            <v>70</v>
          </cell>
        </row>
        <row r="1204">
          <cell r="C1204" t="str">
            <v>16</v>
          </cell>
          <cell r="G1204" t="str">
            <v>162599</v>
          </cell>
          <cell r="I1204" t="str">
            <v>75</v>
          </cell>
          <cell r="M1204">
            <v>66801180.909999996</v>
          </cell>
          <cell r="N1204">
            <v>66801180.909999996</v>
          </cell>
          <cell r="O1204">
            <v>66801180.909999996</v>
          </cell>
          <cell r="P1204">
            <v>66801180.909999996</v>
          </cell>
          <cell r="Q1204">
            <v>66801180.909999996</v>
          </cell>
          <cell r="R1204">
            <v>66801180.909999996</v>
          </cell>
          <cell r="S1204">
            <v>66801180.909999996</v>
          </cell>
          <cell r="T1204">
            <v>66801180.909999996</v>
          </cell>
          <cell r="U1204">
            <v>66801180.909999996</v>
          </cell>
          <cell r="V1204">
            <v>66801180.909999996</v>
          </cell>
          <cell r="W1204">
            <v>0</v>
          </cell>
          <cell r="X1204">
            <v>0</v>
          </cell>
          <cell r="Y1204">
            <v>0</v>
          </cell>
          <cell r="AA1204" t="str">
            <v>75</v>
          </cell>
        </row>
        <row r="1205">
          <cell r="C1205" t="str">
            <v>16</v>
          </cell>
          <cell r="G1205" t="str">
            <v>162599</v>
          </cell>
          <cell r="I1205" t="str">
            <v>76</v>
          </cell>
          <cell r="M1205">
            <v>278633787.94999999</v>
          </cell>
          <cell r="N1205">
            <v>278633787.94999999</v>
          </cell>
          <cell r="O1205">
            <v>278633787.94999999</v>
          </cell>
          <cell r="P1205">
            <v>278633787.94999999</v>
          </cell>
          <cell r="Q1205">
            <v>278633787.94999999</v>
          </cell>
          <cell r="R1205">
            <v>278633787.94999999</v>
          </cell>
          <cell r="S1205">
            <v>278633787.94999999</v>
          </cell>
          <cell r="T1205">
            <v>278633787.94999999</v>
          </cell>
          <cell r="U1205">
            <v>278633787.94999999</v>
          </cell>
          <cell r="V1205">
            <v>278633787.94999999</v>
          </cell>
          <cell r="W1205">
            <v>278633787.94999999</v>
          </cell>
          <cell r="X1205">
            <v>278633787.94999999</v>
          </cell>
          <cell r="Y1205">
            <v>278633787.94999999</v>
          </cell>
          <cell r="AA1205" t="str">
            <v>76</v>
          </cell>
        </row>
        <row r="1206">
          <cell r="C1206" t="str">
            <v>16</v>
          </cell>
          <cell r="G1206" t="str">
            <v>169810</v>
          </cell>
          <cell r="I1206" t="str">
            <v>15</v>
          </cell>
          <cell r="M1206">
            <v>-5161260809.0699997</v>
          </cell>
          <cell r="N1206">
            <v>-5161260809.0699997</v>
          </cell>
          <cell r="O1206">
            <v>-5161260809.0699997</v>
          </cell>
          <cell r="P1206">
            <v>-5161260809.0699997</v>
          </cell>
          <cell r="Q1206">
            <v>-5161260809.0699997</v>
          </cell>
          <cell r="R1206">
            <v>-5161260809.0699997</v>
          </cell>
          <cell r="S1206">
            <v>-5161260809.0699997</v>
          </cell>
          <cell r="T1206">
            <v>-5161260809.0699997</v>
          </cell>
          <cell r="U1206">
            <v>-5161260809.0699997</v>
          </cell>
          <cell r="V1206">
            <v>-5161260809.0699997</v>
          </cell>
          <cell r="W1206">
            <v>-5161260809.0699997</v>
          </cell>
          <cell r="X1206">
            <v>-5161260809.0699997</v>
          </cell>
          <cell r="Y1206">
            <v>-5161260809.0699997</v>
          </cell>
          <cell r="AA1206" t="str">
            <v>15</v>
          </cell>
        </row>
        <row r="1207">
          <cell r="C1207" t="str">
            <v>16</v>
          </cell>
          <cell r="G1207" t="str">
            <v>169830</v>
          </cell>
          <cell r="I1207" t="str">
            <v>10</v>
          </cell>
          <cell r="M1207">
            <v>-6066661648.04</v>
          </cell>
          <cell r="N1207">
            <v>-6066661648.04</v>
          </cell>
          <cell r="O1207">
            <v>-6066661648.04</v>
          </cell>
          <cell r="P1207">
            <v>-6066661648.04</v>
          </cell>
          <cell r="Q1207">
            <v>-6066661648.04</v>
          </cell>
          <cell r="R1207">
            <v>-6066661648.04</v>
          </cell>
          <cell r="S1207">
            <v>-6066661648.04</v>
          </cell>
          <cell r="T1207">
            <v>-6066661648.04</v>
          </cell>
          <cell r="U1207">
            <v>-6066661648.04</v>
          </cell>
          <cell r="V1207">
            <v>-6066661648.04</v>
          </cell>
          <cell r="W1207">
            <v>-6066661648.04</v>
          </cell>
          <cell r="X1207">
            <v>-6066661648.04</v>
          </cell>
          <cell r="Y1207">
            <v>-6066661648.04</v>
          </cell>
          <cell r="AA1207" t="str">
            <v>10</v>
          </cell>
        </row>
        <row r="1208">
          <cell r="C1208" t="str">
            <v>16</v>
          </cell>
          <cell r="G1208" t="str">
            <v>169830</v>
          </cell>
          <cell r="I1208" t="str">
            <v>11</v>
          </cell>
          <cell r="M1208">
            <v>-176798809.88999999</v>
          </cell>
          <cell r="N1208">
            <v>-176798809.88999999</v>
          </cell>
          <cell r="O1208">
            <v>-176798809.88999999</v>
          </cell>
          <cell r="P1208">
            <v>-176798809.88999999</v>
          </cell>
          <cell r="Q1208">
            <v>-176798809.88999999</v>
          </cell>
          <cell r="R1208">
            <v>-176798809.88999999</v>
          </cell>
          <cell r="S1208">
            <v>-176798809.88999999</v>
          </cell>
          <cell r="T1208">
            <v>-176798809.88999999</v>
          </cell>
          <cell r="U1208">
            <v>-176798809.88999999</v>
          </cell>
          <cell r="V1208">
            <v>-176798809.88999999</v>
          </cell>
          <cell r="W1208">
            <v>-176798809.88999999</v>
          </cell>
          <cell r="X1208">
            <v>-176798809.88999999</v>
          </cell>
          <cell r="Y1208">
            <v>-176798809.88999999</v>
          </cell>
          <cell r="AA1208" t="str">
            <v>11</v>
          </cell>
        </row>
        <row r="1209">
          <cell r="C1209" t="str">
            <v>16</v>
          </cell>
          <cell r="G1209" t="str">
            <v>169830</v>
          </cell>
          <cell r="I1209" t="str">
            <v>12</v>
          </cell>
          <cell r="M1209">
            <v>-874443835.67999995</v>
          </cell>
          <cell r="N1209">
            <v>-874443835.67999995</v>
          </cell>
          <cell r="O1209">
            <v>-874443835.67999995</v>
          </cell>
          <cell r="P1209">
            <v>-874443835.67999995</v>
          </cell>
          <cell r="Q1209">
            <v>-874443835.67999995</v>
          </cell>
          <cell r="R1209">
            <v>-874443835.67999995</v>
          </cell>
          <cell r="S1209">
            <v>-874443835.67999995</v>
          </cell>
          <cell r="T1209">
            <v>-874443835.67999995</v>
          </cell>
          <cell r="U1209">
            <v>-874443835.67999995</v>
          </cell>
          <cell r="V1209">
            <v>-874443835.67999995</v>
          </cell>
          <cell r="W1209">
            <v>-874443835.67999995</v>
          </cell>
          <cell r="X1209">
            <v>-874443835.67999995</v>
          </cell>
          <cell r="Y1209">
            <v>-874443835.67999995</v>
          </cell>
          <cell r="AA1209" t="str">
            <v>12</v>
          </cell>
        </row>
        <row r="1210">
          <cell r="C1210" t="str">
            <v>16</v>
          </cell>
          <cell r="G1210" t="str">
            <v>169830</v>
          </cell>
          <cell r="I1210" t="str">
            <v>13</v>
          </cell>
          <cell r="M1210">
            <v>-600073061.50999999</v>
          </cell>
          <cell r="N1210">
            <v>-600073061.50999999</v>
          </cell>
          <cell r="O1210">
            <v>-600073061.50999999</v>
          </cell>
          <cell r="P1210">
            <v>-600073061.50999999</v>
          </cell>
          <cell r="Q1210">
            <v>-600073061.50999999</v>
          </cell>
          <cell r="R1210">
            <v>-600073061.50999999</v>
          </cell>
          <cell r="S1210">
            <v>-600073061.50999999</v>
          </cell>
          <cell r="T1210">
            <v>-600073061.50999999</v>
          </cell>
          <cell r="U1210">
            <v>-600073061.50999999</v>
          </cell>
          <cell r="V1210">
            <v>-600073061.50999999</v>
          </cell>
          <cell r="W1210">
            <v>-600073061.50999999</v>
          </cell>
          <cell r="X1210">
            <v>-600073061.50999999</v>
          </cell>
          <cell r="Y1210">
            <v>-600073061.50999999</v>
          </cell>
          <cell r="AA1210" t="str">
            <v>13</v>
          </cell>
        </row>
        <row r="1211">
          <cell r="C1211" t="str">
            <v>16</v>
          </cell>
          <cell r="G1211" t="str">
            <v>169830</v>
          </cell>
          <cell r="I1211" t="str">
            <v>14</v>
          </cell>
          <cell r="M1211">
            <v>0</v>
          </cell>
          <cell r="N1211">
            <v>0</v>
          </cell>
          <cell r="O1211">
            <v>0</v>
          </cell>
          <cell r="P1211">
            <v>-42573334</v>
          </cell>
          <cell r="Q1211">
            <v>-117076667</v>
          </cell>
          <cell r="R1211">
            <v>-212866667</v>
          </cell>
          <cell r="S1211">
            <v>-319300000</v>
          </cell>
          <cell r="T1211">
            <v>-425733333</v>
          </cell>
          <cell r="U1211">
            <v>-532166666</v>
          </cell>
          <cell r="V1211">
            <v>-638599999</v>
          </cell>
          <cell r="W1211">
            <v>-745033332</v>
          </cell>
          <cell r="X1211">
            <v>-851466665</v>
          </cell>
          <cell r="Y1211">
            <v>-957899998</v>
          </cell>
          <cell r="AA1211" t="str">
            <v>14</v>
          </cell>
        </row>
        <row r="1212">
          <cell r="C1212" t="str">
            <v>16</v>
          </cell>
          <cell r="G1212" t="str">
            <v>169830</v>
          </cell>
          <cell r="I1212" t="str">
            <v>50</v>
          </cell>
          <cell r="M1212">
            <v>-234125314.22</v>
          </cell>
          <cell r="N1212">
            <v>-242835128.38999999</v>
          </cell>
          <cell r="O1212">
            <v>-258594942.56</v>
          </cell>
          <cell r="P1212">
            <v>-274354756.73000002</v>
          </cell>
          <cell r="Q1212">
            <v>-292213842.56999999</v>
          </cell>
          <cell r="R1212">
            <v>-310072928.41000003</v>
          </cell>
          <cell r="S1212">
            <v>-327932014.25</v>
          </cell>
          <cell r="T1212">
            <v>-347357766.75999999</v>
          </cell>
          <cell r="U1212">
            <v>-366783519.26999998</v>
          </cell>
          <cell r="V1212">
            <v>-386209271.77999997</v>
          </cell>
          <cell r="W1212">
            <v>-405635024.29000002</v>
          </cell>
          <cell r="X1212">
            <v>-425060776.80000001</v>
          </cell>
          <cell r="Y1212">
            <v>-444486529.31</v>
          </cell>
          <cell r="AA1212" t="str">
            <v>50</v>
          </cell>
        </row>
        <row r="1213">
          <cell r="C1213" t="str">
            <v>16</v>
          </cell>
          <cell r="G1213" t="str">
            <v>169830</v>
          </cell>
          <cell r="I1213" t="str">
            <v>75</v>
          </cell>
          <cell r="M1213">
            <v>-720684607.37</v>
          </cell>
          <cell r="N1213">
            <v>-752517967.29999995</v>
          </cell>
          <cell r="O1213">
            <v>-784351327.23000002</v>
          </cell>
          <cell r="P1213">
            <v>-816184687.15999997</v>
          </cell>
          <cell r="Q1213">
            <v>-848018047.09000003</v>
          </cell>
          <cell r="R1213">
            <v>-879851407.01999998</v>
          </cell>
          <cell r="S1213">
            <v>-911684766.95000005</v>
          </cell>
          <cell r="T1213">
            <v>-943518126.88</v>
          </cell>
          <cell r="U1213">
            <v>-975351486.80999994</v>
          </cell>
          <cell r="V1213">
            <v>-1007184846.74</v>
          </cell>
          <cell r="W1213">
            <v>0</v>
          </cell>
          <cell r="X1213">
            <v>0</v>
          </cell>
          <cell r="Y1213">
            <v>0</v>
          </cell>
          <cell r="AA1213" t="str">
            <v>75</v>
          </cell>
        </row>
        <row r="1214">
          <cell r="C1214" t="str">
            <v>16</v>
          </cell>
          <cell r="G1214" t="str">
            <v>169830</v>
          </cell>
          <cell r="I1214" t="str">
            <v>76</v>
          </cell>
          <cell r="M1214">
            <v>-2341774967.71</v>
          </cell>
          <cell r="N1214">
            <v>-2465026281.8000002</v>
          </cell>
          <cell r="O1214">
            <v>-2588277595.8899999</v>
          </cell>
          <cell r="P1214">
            <v>-2735698613.6900001</v>
          </cell>
          <cell r="Q1214">
            <v>-2883119631.4899998</v>
          </cell>
          <cell r="R1214">
            <v>-3030540649.29</v>
          </cell>
          <cell r="S1214">
            <v>-3177961667.0900002</v>
          </cell>
          <cell r="T1214">
            <v>-3325382684.8899999</v>
          </cell>
          <cell r="U1214">
            <v>-3472803702.6900001</v>
          </cell>
          <cell r="V1214">
            <v>-3620224720.4899998</v>
          </cell>
          <cell r="W1214">
            <v>-3767645738.29</v>
          </cell>
          <cell r="X1214">
            <v>-3915066756.0900002</v>
          </cell>
          <cell r="Y1214">
            <v>-4062487773.8899999</v>
          </cell>
          <cell r="AA1214" t="str">
            <v>76</v>
          </cell>
        </row>
        <row r="1215">
          <cell r="C1215" t="str">
            <v>16</v>
          </cell>
          <cell r="G1215" t="str">
            <v>169830</v>
          </cell>
          <cell r="I1215" t="str">
            <v>77</v>
          </cell>
          <cell r="M1215">
            <v>-6670847278.6899996</v>
          </cell>
          <cell r="N1215">
            <v>-6670847278.6899996</v>
          </cell>
          <cell r="O1215">
            <v>-6670847278.6899996</v>
          </cell>
          <cell r="P1215">
            <v>-6670847278.6899996</v>
          </cell>
          <cell r="Q1215">
            <v>-6670847278.6899996</v>
          </cell>
          <cell r="R1215">
            <v>-6670847278.6899996</v>
          </cell>
          <cell r="S1215">
            <v>-6670847278.6899996</v>
          </cell>
          <cell r="T1215">
            <v>-6670847278.6899996</v>
          </cell>
          <cell r="U1215">
            <v>-6670847278.6899996</v>
          </cell>
          <cell r="V1215">
            <v>-6670847278.6899996</v>
          </cell>
          <cell r="W1215">
            <v>-6670847278.6899996</v>
          </cell>
          <cell r="X1215">
            <v>-6670847278.6899996</v>
          </cell>
          <cell r="Y1215">
            <v>-7027527604.8599997</v>
          </cell>
          <cell r="AA1215" t="str">
            <v>77</v>
          </cell>
        </row>
        <row r="1216">
          <cell r="C1216" t="str">
            <v>16</v>
          </cell>
          <cell r="G1216" t="str">
            <v>169830</v>
          </cell>
          <cell r="I1216" t="str">
            <v>78</v>
          </cell>
          <cell r="M1216">
            <v>6670847278.6899996</v>
          </cell>
          <cell r="N1216">
            <v>6670847278.6899996</v>
          </cell>
          <cell r="O1216">
            <v>6670847278.6899996</v>
          </cell>
          <cell r="P1216">
            <v>6670847278.6899996</v>
          </cell>
          <cell r="Q1216">
            <v>6670847278.6899996</v>
          </cell>
          <cell r="R1216">
            <v>6670847278.6899996</v>
          </cell>
          <cell r="S1216">
            <v>6670847278.6899996</v>
          </cell>
          <cell r="T1216">
            <v>6670847278.6899996</v>
          </cell>
          <cell r="U1216">
            <v>6670847278.6899996</v>
          </cell>
          <cell r="V1216">
            <v>6670847278.6899996</v>
          </cell>
          <cell r="W1216">
            <v>6670847278.6899996</v>
          </cell>
          <cell r="X1216">
            <v>6670847278.6899996</v>
          </cell>
          <cell r="Y1216">
            <v>7027527604.8599997</v>
          </cell>
          <cell r="AA1216" t="str">
            <v>78</v>
          </cell>
        </row>
        <row r="1217">
          <cell r="C1217" t="str">
            <v>16</v>
          </cell>
          <cell r="G1217" t="str">
            <v>169899</v>
          </cell>
          <cell r="I1217" t="str">
            <v>10</v>
          </cell>
          <cell r="M1217">
            <v>-212116326.13999999</v>
          </cell>
          <cell r="N1217">
            <v>-212116326.13999999</v>
          </cell>
          <cell r="O1217">
            <v>-212116326.13999999</v>
          </cell>
          <cell r="P1217">
            <v>-212116326.13999999</v>
          </cell>
          <cell r="Q1217">
            <v>-212116326.13999999</v>
          </cell>
          <cell r="R1217">
            <v>-212116326.13999999</v>
          </cell>
          <cell r="S1217">
            <v>-212116326.13999999</v>
          </cell>
          <cell r="T1217">
            <v>-212116326.13999999</v>
          </cell>
          <cell r="U1217">
            <v>-212116326.13999999</v>
          </cell>
          <cell r="V1217">
            <v>-212116326.13999999</v>
          </cell>
          <cell r="W1217">
            <v>-212116326.13999999</v>
          </cell>
          <cell r="X1217">
            <v>-212116326.13999999</v>
          </cell>
          <cell r="Y1217">
            <v>-212116326.13999999</v>
          </cell>
          <cell r="AA1217" t="str">
            <v>10</v>
          </cell>
        </row>
        <row r="1218">
          <cell r="C1218" t="str">
            <v>16</v>
          </cell>
          <cell r="G1218" t="str">
            <v>169899</v>
          </cell>
          <cell r="I1218" t="str">
            <v>11</v>
          </cell>
          <cell r="M1218">
            <v>-514680.77</v>
          </cell>
          <cell r="N1218">
            <v>-514680.77</v>
          </cell>
          <cell r="O1218">
            <v>-514680.77</v>
          </cell>
          <cell r="P1218">
            <v>-514680.77</v>
          </cell>
          <cell r="Q1218">
            <v>-514680.77</v>
          </cell>
          <cell r="R1218">
            <v>-514680.77</v>
          </cell>
          <cell r="S1218">
            <v>-514680.77</v>
          </cell>
          <cell r="T1218">
            <v>-514680.77</v>
          </cell>
          <cell r="U1218">
            <v>-514680.77</v>
          </cell>
          <cell r="V1218">
            <v>-514680.77</v>
          </cell>
          <cell r="W1218">
            <v>-514680.77</v>
          </cell>
          <cell r="X1218">
            <v>-514680.77</v>
          </cell>
          <cell r="Y1218">
            <v>-514680.77</v>
          </cell>
          <cell r="AA1218" t="str">
            <v>11</v>
          </cell>
        </row>
        <row r="1219">
          <cell r="C1219" t="str">
            <v>16</v>
          </cell>
          <cell r="G1219" t="str">
            <v>169899</v>
          </cell>
          <cell r="I1219" t="str">
            <v>12</v>
          </cell>
          <cell r="M1219">
            <v>-547085.17000000004</v>
          </cell>
          <cell r="N1219">
            <v>-547085.17000000004</v>
          </cell>
          <cell r="O1219">
            <v>-547085.17000000004</v>
          </cell>
          <cell r="P1219">
            <v>-547085.17000000004</v>
          </cell>
          <cell r="Q1219">
            <v>-547085.17000000004</v>
          </cell>
          <cell r="R1219">
            <v>-547085.17000000004</v>
          </cell>
          <cell r="S1219">
            <v>-547085.17000000004</v>
          </cell>
          <cell r="T1219">
            <v>-547085.17000000004</v>
          </cell>
          <cell r="U1219">
            <v>-547085.17000000004</v>
          </cell>
          <cell r="V1219">
            <v>-547085.17000000004</v>
          </cell>
          <cell r="W1219">
            <v>-547085.17000000004</v>
          </cell>
          <cell r="X1219">
            <v>-547085.17000000004</v>
          </cell>
          <cell r="Y1219">
            <v>-547085.17000000004</v>
          </cell>
          <cell r="AA1219" t="str">
            <v>12</v>
          </cell>
        </row>
        <row r="1220">
          <cell r="C1220" t="str">
            <v>16</v>
          </cell>
          <cell r="G1220" t="str">
            <v>169899</v>
          </cell>
          <cell r="I1220" t="str">
            <v>13</v>
          </cell>
          <cell r="M1220">
            <v>-230761.52</v>
          </cell>
          <cell r="N1220">
            <v>-230761.52</v>
          </cell>
          <cell r="O1220">
            <v>-230761.52</v>
          </cell>
          <cell r="P1220">
            <v>-230761.52</v>
          </cell>
          <cell r="Q1220">
            <v>-230761.52</v>
          </cell>
          <cell r="R1220">
            <v>-230761.52</v>
          </cell>
          <cell r="S1220">
            <v>-230761.52</v>
          </cell>
          <cell r="T1220">
            <v>-230761.52</v>
          </cell>
          <cell r="U1220">
            <v>-230761.52</v>
          </cell>
          <cell r="V1220">
            <v>-230761.52</v>
          </cell>
          <cell r="W1220">
            <v>-230761.52</v>
          </cell>
          <cell r="X1220">
            <v>-230761.52</v>
          </cell>
          <cell r="Y1220">
            <v>-230761.52</v>
          </cell>
          <cell r="AA1220" t="str">
            <v>13</v>
          </cell>
        </row>
        <row r="1221">
          <cell r="C1221" t="str">
            <v>16</v>
          </cell>
          <cell r="G1221" t="str">
            <v>169899</v>
          </cell>
          <cell r="I1221" t="str">
            <v>15</v>
          </cell>
          <cell r="M1221">
            <v>-78677869.689999998</v>
          </cell>
          <cell r="N1221">
            <v>-78677869.689999998</v>
          </cell>
          <cell r="O1221">
            <v>-78677869.689999998</v>
          </cell>
          <cell r="P1221">
            <v>-78677869.689999998</v>
          </cell>
          <cell r="Q1221">
            <v>-78677869.689999998</v>
          </cell>
          <cell r="R1221">
            <v>-78677869.689999998</v>
          </cell>
          <cell r="S1221">
            <v>-78677869.689999998</v>
          </cell>
          <cell r="T1221">
            <v>-78677869.689999998</v>
          </cell>
          <cell r="U1221">
            <v>-78677869.689999998</v>
          </cell>
          <cell r="V1221">
            <v>-78677869.689999998</v>
          </cell>
          <cell r="W1221">
            <v>-78677869.689999998</v>
          </cell>
          <cell r="X1221">
            <v>-78677869.689999998</v>
          </cell>
          <cell r="Y1221">
            <v>-78677869.689999998</v>
          </cell>
          <cell r="AA1221" t="str">
            <v>15</v>
          </cell>
        </row>
        <row r="1222">
          <cell r="C1222" t="str">
            <v>16</v>
          </cell>
          <cell r="G1222" t="str">
            <v>169899</v>
          </cell>
          <cell r="I1222" t="str">
            <v>75</v>
          </cell>
          <cell r="M1222">
            <v>-26309838.890000001</v>
          </cell>
          <cell r="N1222">
            <v>-27423191.91</v>
          </cell>
          <cell r="O1222">
            <v>-28536544.93</v>
          </cell>
          <cell r="P1222">
            <v>-29649897.949999999</v>
          </cell>
          <cell r="Q1222">
            <v>-30763250.969999999</v>
          </cell>
          <cell r="R1222">
            <v>-31876603.989999998</v>
          </cell>
          <cell r="S1222">
            <v>-32989957.010000002</v>
          </cell>
          <cell r="T1222">
            <v>-34103310.030000001</v>
          </cell>
          <cell r="U1222">
            <v>-35216663.049999997</v>
          </cell>
          <cell r="V1222">
            <v>-36330016.07</v>
          </cell>
          <cell r="W1222">
            <v>0</v>
          </cell>
          <cell r="X1222">
            <v>0</v>
          </cell>
          <cell r="Y1222">
            <v>0</v>
          </cell>
          <cell r="AA1222" t="str">
            <v>75</v>
          </cell>
        </row>
        <row r="1223">
          <cell r="C1223" t="str">
            <v>16</v>
          </cell>
          <cell r="G1223" t="str">
            <v>169899</v>
          </cell>
          <cell r="I1223" t="str">
            <v>76</v>
          </cell>
          <cell r="M1223">
            <v>-43654108.109999999</v>
          </cell>
          <cell r="N1223">
            <v>-45976056.340000004</v>
          </cell>
          <cell r="O1223">
            <v>-48298004.57</v>
          </cell>
          <cell r="P1223">
            <v>-50619952.799999997</v>
          </cell>
          <cell r="Q1223">
            <v>-52941901.030000001</v>
          </cell>
          <cell r="R1223">
            <v>-55263849.259999998</v>
          </cell>
          <cell r="S1223">
            <v>-57585797.490000002</v>
          </cell>
          <cell r="T1223">
            <v>-59907745.719999999</v>
          </cell>
          <cell r="U1223">
            <v>-62229693.950000003</v>
          </cell>
          <cell r="V1223">
            <v>-64551642.18</v>
          </cell>
          <cell r="W1223">
            <v>-66873590.409999996</v>
          </cell>
          <cell r="X1223">
            <v>-69195538.640000001</v>
          </cell>
          <cell r="Y1223">
            <v>-71517486.870000005</v>
          </cell>
          <cell r="AA1223" t="str">
            <v>76</v>
          </cell>
        </row>
        <row r="1224">
          <cell r="C1224" t="str">
            <v>16</v>
          </cell>
          <cell r="G1224" t="str">
            <v>169899</v>
          </cell>
          <cell r="I1224" t="str">
            <v>80</v>
          </cell>
          <cell r="M1224">
            <v>-16801863.379999999</v>
          </cell>
          <cell r="N1224">
            <v>-17269094.84</v>
          </cell>
          <cell r="O1224">
            <v>-17736326.300000001</v>
          </cell>
          <cell r="P1224">
            <v>-18203557.760000002</v>
          </cell>
          <cell r="Q1224">
            <v>-18670789.219999999</v>
          </cell>
          <cell r="R1224">
            <v>-19138020.68</v>
          </cell>
          <cell r="S1224">
            <v>-19605252.140000001</v>
          </cell>
          <cell r="T1224">
            <v>-20072483.600000001</v>
          </cell>
          <cell r="U1224">
            <v>-20539715.059999999</v>
          </cell>
          <cell r="V1224">
            <v>-21006946.52</v>
          </cell>
          <cell r="W1224">
            <v>-21474177.98</v>
          </cell>
          <cell r="X1224">
            <v>-21941409.440000001</v>
          </cell>
          <cell r="Y1224">
            <v>-22408640.899999999</v>
          </cell>
          <cell r="AA1224" t="str">
            <v>80</v>
          </cell>
        </row>
        <row r="1225">
          <cell r="C1225" t="str">
            <v>17</v>
          </cell>
          <cell r="G1225" t="str">
            <v>170520</v>
          </cell>
          <cell r="I1225" t="str">
            <v>100</v>
          </cell>
          <cell r="M1225">
            <v>232175471</v>
          </cell>
          <cell r="N1225">
            <v>185740376</v>
          </cell>
          <cell r="O1225">
            <v>139305281</v>
          </cell>
          <cell r="P1225">
            <v>92870186</v>
          </cell>
          <cell r="Q1225">
            <v>46435091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>
            <v>0</v>
          </cell>
          <cell r="AA1225" t="str">
            <v>100</v>
          </cell>
        </row>
        <row r="1226">
          <cell r="C1226" t="str">
            <v>17</v>
          </cell>
          <cell r="G1226" t="str">
            <v>170520</v>
          </cell>
          <cell r="I1226" t="str">
            <v>120</v>
          </cell>
          <cell r="M1226">
            <v>10798857</v>
          </cell>
          <cell r="N1226">
            <v>8639086</v>
          </cell>
          <cell r="O1226">
            <v>6479315</v>
          </cell>
          <cell r="P1226">
            <v>4319544</v>
          </cell>
          <cell r="Q1226">
            <v>2159773</v>
          </cell>
          <cell r="R1226">
            <v>0</v>
          </cell>
          <cell r="S1226">
            <v>0</v>
          </cell>
          <cell r="T1226">
            <v>0</v>
          </cell>
          <cell r="U1226">
            <v>0</v>
          </cell>
          <cell r="V1226">
            <v>0</v>
          </cell>
          <cell r="W1226">
            <v>0</v>
          </cell>
          <cell r="X1226">
            <v>0</v>
          </cell>
          <cell r="Y1226">
            <v>0</v>
          </cell>
          <cell r="AA1226" t="str">
            <v>120</v>
          </cell>
        </row>
        <row r="1227">
          <cell r="C1227" t="str">
            <v>17</v>
          </cell>
          <cell r="G1227" t="str">
            <v>170520</v>
          </cell>
          <cell r="I1227" t="str">
            <v>130</v>
          </cell>
          <cell r="M1227">
            <v>296968202</v>
          </cell>
          <cell r="N1227">
            <v>237574561.59999999</v>
          </cell>
          <cell r="O1227">
            <v>178180921.19999999</v>
          </cell>
          <cell r="P1227">
            <v>118787280.8</v>
          </cell>
          <cell r="Q1227">
            <v>59393640.399999999</v>
          </cell>
          <cell r="R1227">
            <v>0</v>
          </cell>
          <cell r="S1227">
            <v>1273573251</v>
          </cell>
          <cell r="T1227">
            <v>1157793863</v>
          </cell>
          <cell r="U1227">
            <v>1042014475</v>
          </cell>
          <cell r="V1227">
            <v>926235087</v>
          </cell>
          <cell r="W1227">
            <v>810455699</v>
          </cell>
          <cell r="X1227">
            <v>694676311</v>
          </cell>
          <cell r="Y1227">
            <v>578896923</v>
          </cell>
          <cell r="AA1227" t="str">
            <v>130</v>
          </cell>
        </row>
        <row r="1228">
          <cell r="C1228" t="str">
            <v>17</v>
          </cell>
          <cell r="G1228" t="str">
            <v>170520</v>
          </cell>
          <cell r="I1228" t="str">
            <v>140</v>
          </cell>
          <cell r="M1228">
            <v>59227086</v>
          </cell>
          <cell r="N1228">
            <v>53842805</v>
          </cell>
          <cell r="O1228">
            <v>48458524</v>
          </cell>
          <cell r="P1228">
            <v>43074243</v>
          </cell>
          <cell r="Q1228">
            <v>37689962</v>
          </cell>
          <cell r="R1228">
            <v>32305681</v>
          </cell>
          <cell r="S1228">
            <v>26921400</v>
          </cell>
          <cell r="T1228">
            <v>21537119</v>
          </cell>
          <cell r="U1228">
            <v>16152838</v>
          </cell>
          <cell r="V1228">
            <v>10768557</v>
          </cell>
          <cell r="W1228">
            <v>5384276</v>
          </cell>
          <cell r="X1228">
            <v>0</v>
          </cell>
          <cell r="Y1228">
            <v>94042502</v>
          </cell>
          <cell r="AA1228" t="str">
            <v>140</v>
          </cell>
        </row>
        <row r="1229">
          <cell r="C1229" t="str">
            <v>17</v>
          </cell>
          <cell r="G1229" t="str">
            <v>170520</v>
          </cell>
          <cell r="I1229" t="str">
            <v>150</v>
          </cell>
          <cell r="M1229">
            <v>244087685</v>
          </cell>
          <cell r="N1229">
            <v>216502388</v>
          </cell>
          <cell r="O1229">
            <v>188917091</v>
          </cell>
          <cell r="P1229">
            <v>161331794</v>
          </cell>
          <cell r="Q1229">
            <v>133746497</v>
          </cell>
          <cell r="R1229">
            <v>106161200</v>
          </cell>
          <cell r="S1229">
            <v>78575903</v>
          </cell>
          <cell r="T1229">
            <v>50990606</v>
          </cell>
          <cell r="U1229">
            <v>79460616</v>
          </cell>
          <cell r="V1229">
            <v>139458625</v>
          </cell>
          <cell r="W1229">
            <v>129103299</v>
          </cell>
          <cell r="X1229">
            <v>116593558</v>
          </cell>
          <cell r="Y1229">
            <v>256523096</v>
          </cell>
          <cell r="AA1229" t="str">
            <v>150</v>
          </cell>
        </row>
        <row r="1230">
          <cell r="C1230" t="str">
            <v>17</v>
          </cell>
          <cell r="G1230" t="str">
            <v>170595</v>
          </cell>
          <cell r="I1230" t="str">
            <v>110</v>
          </cell>
          <cell r="M1230">
            <v>0</v>
          </cell>
          <cell r="N1230">
            <v>131087270</v>
          </cell>
          <cell r="O1230">
            <v>65543635</v>
          </cell>
          <cell r="P1230">
            <v>0</v>
          </cell>
          <cell r="Q1230">
            <v>131211429.33</v>
          </cell>
          <cell r="R1230">
            <v>65605714.659999996</v>
          </cell>
          <cell r="S1230">
            <v>0</v>
          </cell>
          <cell r="T1230">
            <v>131025190.33</v>
          </cell>
          <cell r="U1230">
            <v>65419475.659999996</v>
          </cell>
          <cell r="V1230">
            <v>0</v>
          </cell>
          <cell r="W1230">
            <v>131087270</v>
          </cell>
          <cell r="X1230">
            <v>65543635</v>
          </cell>
          <cell r="Y1230">
            <v>0</v>
          </cell>
          <cell r="AA1230" t="str">
            <v>110</v>
          </cell>
        </row>
        <row r="1231">
          <cell r="C1231" t="str">
            <v>17</v>
          </cell>
          <cell r="G1231" t="str">
            <v>170595</v>
          </cell>
          <cell r="I1231" t="str">
            <v>600</v>
          </cell>
          <cell r="M1231">
            <v>0</v>
          </cell>
          <cell r="N1231">
            <v>52322417</v>
          </cell>
          <cell r="O1231">
            <v>47565834</v>
          </cell>
          <cell r="P1231">
            <v>42809251</v>
          </cell>
          <cell r="Q1231">
            <v>38052668</v>
          </cell>
          <cell r="R1231">
            <v>33296085</v>
          </cell>
          <cell r="S1231">
            <v>28539502</v>
          </cell>
          <cell r="T1231">
            <v>23782919</v>
          </cell>
          <cell r="U1231">
            <v>19026336</v>
          </cell>
          <cell r="V1231">
            <v>14269753</v>
          </cell>
          <cell r="W1231">
            <v>14269753</v>
          </cell>
          <cell r="X1231">
            <v>4756587</v>
          </cell>
          <cell r="Y1231">
            <v>0</v>
          </cell>
          <cell r="AA1231" t="str">
            <v>600</v>
          </cell>
        </row>
        <row r="1232">
          <cell r="C1232" t="str">
            <v>17</v>
          </cell>
          <cell r="G1232" t="str">
            <v>170595</v>
          </cell>
          <cell r="I1232" t="str">
            <v>600</v>
          </cell>
          <cell r="M1232">
            <v>0</v>
          </cell>
          <cell r="N1232">
            <v>44982667</v>
          </cell>
          <cell r="O1232">
            <v>40893334</v>
          </cell>
          <cell r="P1232">
            <v>36804001</v>
          </cell>
          <cell r="Q1232">
            <v>32714668</v>
          </cell>
          <cell r="R1232">
            <v>28625335</v>
          </cell>
          <cell r="S1232">
            <v>24536002</v>
          </cell>
          <cell r="T1232">
            <v>20446669</v>
          </cell>
          <cell r="U1232">
            <v>16357336</v>
          </cell>
          <cell r="V1232">
            <v>12268003</v>
          </cell>
          <cell r="W1232">
            <v>12268003</v>
          </cell>
          <cell r="X1232">
            <v>4089337</v>
          </cell>
          <cell r="Y1232">
            <v>0</v>
          </cell>
          <cell r="AA1232" t="str">
            <v>600</v>
          </cell>
        </row>
        <row r="1233">
          <cell r="C1233" t="str">
            <v>17</v>
          </cell>
          <cell r="G1233" t="str">
            <v>170595</v>
          </cell>
          <cell r="I1233" t="str">
            <v>600</v>
          </cell>
          <cell r="M1233">
            <v>0</v>
          </cell>
          <cell r="N1233">
            <v>17564250</v>
          </cell>
          <cell r="O1233">
            <v>15967500</v>
          </cell>
          <cell r="P1233">
            <v>14370750</v>
          </cell>
          <cell r="Q1233">
            <v>12774000</v>
          </cell>
          <cell r="R1233">
            <v>11177250</v>
          </cell>
          <cell r="S1233">
            <v>9580500</v>
          </cell>
          <cell r="T1233">
            <v>7983750</v>
          </cell>
          <cell r="U1233">
            <v>6387000</v>
          </cell>
          <cell r="V1233">
            <v>4790250</v>
          </cell>
          <cell r="W1233">
            <v>4790250</v>
          </cell>
          <cell r="X1233">
            <v>1596750</v>
          </cell>
          <cell r="Y1233">
            <v>0</v>
          </cell>
          <cell r="AA1233" t="str">
            <v>600</v>
          </cell>
        </row>
        <row r="1234">
          <cell r="C1234" t="str">
            <v>17</v>
          </cell>
          <cell r="G1234" t="str">
            <v>170595</v>
          </cell>
          <cell r="I1234" t="str">
            <v>600</v>
          </cell>
          <cell r="M1234">
            <v>0</v>
          </cell>
          <cell r="N1234">
            <v>26287250</v>
          </cell>
          <cell r="O1234">
            <v>23897500</v>
          </cell>
          <cell r="P1234">
            <v>21507750</v>
          </cell>
          <cell r="Q1234">
            <v>19118000</v>
          </cell>
          <cell r="R1234">
            <v>16728250</v>
          </cell>
          <cell r="S1234">
            <v>14338500</v>
          </cell>
          <cell r="T1234">
            <v>11948750</v>
          </cell>
          <cell r="U1234">
            <v>9559000</v>
          </cell>
          <cell r="V1234">
            <v>7169250</v>
          </cell>
          <cell r="W1234">
            <v>7169250</v>
          </cell>
          <cell r="X1234">
            <v>2389750</v>
          </cell>
          <cell r="Y1234">
            <v>0</v>
          </cell>
          <cell r="AA1234" t="str">
            <v>600</v>
          </cell>
        </row>
        <row r="1235">
          <cell r="C1235" t="str">
            <v>17</v>
          </cell>
          <cell r="G1235" t="str">
            <v>171076</v>
          </cell>
          <cell r="I1235" t="str">
            <v/>
          </cell>
          <cell r="M1235">
            <v>4400318745.8999996</v>
          </cell>
          <cell r="N1235">
            <v>4400318745.8999996</v>
          </cell>
          <cell r="O1235">
            <v>6764781745.8999996</v>
          </cell>
          <cell r="P1235">
            <v>6614204745.8999996</v>
          </cell>
          <cell r="Q1235">
            <v>6614204745.8999996</v>
          </cell>
          <cell r="R1235">
            <v>6614204745.8999996</v>
          </cell>
          <cell r="S1235">
            <v>3056968000</v>
          </cell>
          <cell r="T1235">
            <v>3056968000</v>
          </cell>
          <cell r="U1235">
            <v>3056968000</v>
          </cell>
          <cell r="V1235">
            <v>1780866413.02</v>
          </cell>
          <cell r="W1235">
            <v>5103487882.6599998</v>
          </cell>
          <cell r="X1235">
            <v>0</v>
          </cell>
          <cell r="Y1235">
            <v>0</v>
          </cell>
          <cell r="AA1235" t="str">
            <v/>
          </cell>
        </row>
        <row r="1236">
          <cell r="C1236" t="str">
            <v>18</v>
          </cell>
          <cell r="G1236" t="str">
            <v>189510</v>
          </cell>
          <cell r="I1236" t="str">
            <v/>
          </cell>
          <cell r="M1236">
            <v>0</v>
          </cell>
          <cell r="N1236">
            <v>0</v>
          </cell>
          <cell r="O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0</v>
          </cell>
          <cell r="V1236">
            <v>0</v>
          </cell>
          <cell r="W1236">
            <v>4832243754.4099998</v>
          </cell>
          <cell r="X1236">
            <v>4832243754.4099998</v>
          </cell>
          <cell r="Y1236">
            <v>4832243754.4099998</v>
          </cell>
          <cell r="AA1236" t="str">
            <v/>
          </cell>
        </row>
        <row r="1237">
          <cell r="C1237" t="str">
            <v>18</v>
          </cell>
          <cell r="G1237" t="str">
            <v>189515</v>
          </cell>
          <cell r="I1237" t="str">
            <v/>
          </cell>
          <cell r="M1237">
            <v>0</v>
          </cell>
          <cell r="N1237">
            <v>0</v>
          </cell>
          <cell r="O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-4832243754.4099998</v>
          </cell>
          <cell r="X1237">
            <v>-4832243754.4099998</v>
          </cell>
          <cell r="Y1237">
            <v>-4832243754.4099998</v>
          </cell>
          <cell r="AA1237" t="str">
            <v/>
          </cell>
        </row>
        <row r="1238">
          <cell r="C1238" t="str">
            <v>18</v>
          </cell>
          <cell r="G1238" t="str">
            <v>189595</v>
          </cell>
          <cell r="I1238" t="str">
            <v>05</v>
          </cell>
          <cell r="M1238">
            <v>0</v>
          </cell>
          <cell r="N1238">
            <v>0</v>
          </cell>
          <cell r="O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0</v>
          </cell>
          <cell r="W1238">
            <v>0</v>
          </cell>
          <cell r="X1238">
            <v>0</v>
          </cell>
          <cell r="Y1238">
            <v>8987679599</v>
          </cell>
          <cell r="AA1238" t="str">
            <v>05</v>
          </cell>
        </row>
        <row r="1239">
          <cell r="C1239" t="str">
            <v>18</v>
          </cell>
          <cell r="G1239" t="str">
            <v>189599</v>
          </cell>
          <cell r="I1239" t="str">
            <v>1</v>
          </cell>
          <cell r="M1239">
            <v>0</v>
          </cell>
          <cell r="N1239">
            <v>0</v>
          </cell>
          <cell r="O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369574520.38</v>
          </cell>
          <cell r="X1239">
            <v>369574520.38</v>
          </cell>
          <cell r="Y1239">
            <v>369574520.38</v>
          </cell>
          <cell r="AA1239" t="str">
            <v>1</v>
          </cell>
        </row>
        <row r="1240">
          <cell r="C1240" t="str">
            <v>18</v>
          </cell>
          <cell r="G1240" t="str">
            <v>189599</v>
          </cell>
          <cell r="I1240" t="str">
            <v>2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0</v>
          </cell>
          <cell r="V1240">
            <v>0</v>
          </cell>
          <cell r="W1240">
            <v>-369574520.38</v>
          </cell>
          <cell r="X1240">
            <v>-369574520.38</v>
          </cell>
          <cell r="Y1240">
            <v>-369574520.38</v>
          </cell>
          <cell r="AA1240" t="str">
            <v>2</v>
          </cell>
        </row>
        <row r="1241">
          <cell r="C1241" t="str">
            <v>19</v>
          </cell>
          <cell r="G1241" t="str">
            <v>190505</v>
          </cell>
          <cell r="I1241" t="str">
            <v>263000</v>
          </cell>
          <cell r="M1241">
            <v>2</v>
          </cell>
          <cell r="N1241">
            <v>2</v>
          </cell>
          <cell r="O1241">
            <v>2</v>
          </cell>
          <cell r="P1241">
            <v>2</v>
          </cell>
          <cell r="Q1241">
            <v>2</v>
          </cell>
          <cell r="R1241">
            <v>2</v>
          </cell>
          <cell r="S1241">
            <v>2</v>
          </cell>
          <cell r="T1241">
            <v>2</v>
          </cell>
          <cell r="U1241">
            <v>2</v>
          </cell>
          <cell r="V1241">
            <v>2</v>
          </cell>
          <cell r="W1241">
            <v>2</v>
          </cell>
          <cell r="X1241">
            <v>2</v>
          </cell>
          <cell r="Y1241">
            <v>2</v>
          </cell>
          <cell r="AA1241" t="str">
            <v>263</v>
          </cell>
        </row>
        <row r="1242">
          <cell r="C1242" t="str">
            <v>19</v>
          </cell>
          <cell r="G1242" t="str">
            <v>190505</v>
          </cell>
          <cell r="I1242" t="str">
            <v>263020</v>
          </cell>
          <cell r="M1242">
            <v>0</v>
          </cell>
          <cell r="N1242">
            <v>0</v>
          </cell>
          <cell r="O1242">
            <v>0</v>
          </cell>
          <cell r="P1242">
            <v>-2</v>
          </cell>
          <cell r="Q1242">
            <v>-2</v>
          </cell>
          <cell r="R1242">
            <v>-2</v>
          </cell>
          <cell r="S1242">
            <v>-2</v>
          </cell>
          <cell r="T1242">
            <v>-2</v>
          </cell>
          <cell r="U1242">
            <v>-2</v>
          </cell>
          <cell r="V1242">
            <v>-2</v>
          </cell>
          <cell r="W1242">
            <v>-2</v>
          </cell>
          <cell r="X1242">
            <v>-2</v>
          </cell>
          <cell r="Y1242">
            <v>-2</v>
          </cell>
          <cell r="AA1242" t="str">
            <v>263</v>
          </cell>
        </row>
        <row r="1243">
          <cell r="C1243" t="str">
            <v>19</v>
          </cell>
          <cell r="G1243" t="str">
            <v>190505</v>
          </cell>
          <cell r="I1243" t="str">
            <v>263100</v>
          </cell>
          <cell r="M1243">
            <v>263587288.86000001</v>
          </cell>
          <cell r="N1243">
            <v>1.86</v>
          </cell>
          <cell r="O1243">
            <v>1.86</v>
          </cell>
          <cell r="P1243">
            <v>1.86</v>
          </cell>
          <cell r="Q1243">
            <v>1.86</v>
          </cell>
          <cell r="R1243">
            <v>1.86</v>
          </cell>
          <cell r="S1243">
            <v>1.86</v>
          </cell>
          <cell r="T1243">
            <v>1.86</v>
          </cell>
          <cell r="U1243">
            <v>1.86</v>
          </cell>
          <cell r="V1243">
            <v>1.86</v>
          </cell>
          <cell r="W1243">
            <v>1.86</v>
          </cell>
          <cell r="X1243">
            <v>1.86</v>
          </cell>
          <cell r="Y1243">
            <v>1.86</v>
          </cell>
          <cell r="AA1243" t="str">
            <v>263</v>
          </cell>
        </row>
        <row r="1244">
          <cell r="C1244" t="str">
            <v>19</v>
          </cell>
          <cell r="G1244" t="str">
            <v>190505</v>
          </cell>
          <cell r="I1244" t="str">
            <v>263120</v>
          </cell>
          <cell r="M1244">
            <v>-263587287</v>
          </cell>
          <cell r="N1244">
            <v>0</v>
          </cell>
          <cell r="O1244">
            <v>0</v>
          </cell>
          <cell r="P1244">
            <v>-1</v>
          </cell>
          <cell r="Q1244">
            <v>-1</v>
          </cell>
          <cell r="R1244">
            <v>-1</v>
          </cell>
          <cell r="S1244">
            <v>166387982</v>
          </cell>
          <cell r="T1244">
            <v>166387982</v>
          </cell>
          <cell r="U1244">
            <v>166387982</v>
          </cell>
          <cell r="V1244">
            <v>-1</v>
          </cell>
          <cell r="W1244">
            <v>-1</v>
          </cell>
          <cell r="X1244">
            <v>-1</v>
          </cell>
          <cell r="Y1244">
            <v>-1</v>
          </cell>
          <cell r="AA1244" t="str">
            <v>263</v>
          </cell>
        </row>
        <row r="1245">
          <cell r="C1245" t="str">
            <v>19</v>
          </cell>
          <cell r="G1245" t="str">
            <v>190505</v>
          </cell>
          <cell r="I1245" t="str">
            <v>283020</v>
          </cell>
          <cell r="M1245">
            <v>0</v>
          </cell>
          <cell r="N1245">
            <v>0</v>
          </cell>
          <cell r="O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  <cell r="T1245">
            <v>0</v>
          </cell>
          <cell r="U1245">
            <v>0</v>
          </cell>
          <cell r="V1245">
            <v>0</v>
          </cell>
          <cell r="W1245">
            <v>0</v>
          </cell>
          <cell r="X1245">
            <v>0</v>
          </cell>
          <cell r="Y1245">
            <v>-18897264</v>
          </cell>
          <cell r="AA1245" t="str">
            <v>283</v>
          </cell>
        </row>
        <row r="1246">
          <cell r="C1246" t="str">
            <v>19</v>
          </cell>
          <cell r="G1246" t="str">
            <v>190505</v>
          </cell>
          <cell r="I1246" t="str">
            <v>293000</v>
          </cell>
          <cell r="M1246">
            <v>73111</v>
          </cell>
          <cell r="N1246">
            <v>73111</v>
          </cell>
          <cell r="O1246">
            <v>73111</v>
          </cell>
          <cell r="P1246">
            <v>73111</v>
          </cell>
          <cell r="Q1246">
            <v>73111</v>
          </cell>
          <cell r="R1246">
            <v>73111</v>
          </cell>
          <cell r="S1246">
            <v>73111</v>
          </cell>
          <cell r="T1246">
            <v>73111</v>
          </cell>
          <cell r="U1246">
            <v>73111</v>
          </cell>
          <cell r="V1246">
            <v>73111</v>
          </cell>
          <cell r="W1246">
            <v>73111</v>
          </cell>
          <cell r="X1246">
            <v>73111</v>
          </cell>
          <cell r="Y1246">
            <v>73111</v>
          </cell>
          <cell r="AA1246" t="str">
            <v>293</v>
          </cell>
        </row>
        <row r="1247">
          <cell r="C1247" t="str">
            <v>19</v>
          </cell>
          <cell r="G1247" t="str">
            <v>190505</v>
          </cell>
          <cell r="I1247" t="str">
            <v>293120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62556027</v>
          </cell>
          <cell r="T1247">
            <v>62556027</v>
          </cell>
          <cell r="U1247">
            <v>62556027</v>
          </cell>
          <cell r="V1247">
            <v>4979497029</v>
          </cell>
          <cell r="W1247">
            <v>4979497029</v>
          </cell>
          <cell r="X1247">
            <v>4979497029</v>
          </cell>
          <cell r="Y1247">
            <v>4979497029</v>
          </cell>
          <cell r="AA1247" t="str">
            <v>293</v>
          </cell>
        </row>
        <row r="1248">
          <cell r="C1248" t="str">
            <v>19</v>
          </cell>
          <cell r="G1248" t="str">
            <v>191004</v>
          </cell>
          <cell r="I1248" t="str">
            <v/>
          </cell>
          <cell r="M1248">
            <v>77945562581.589996</v>
          </cell>
          <cell r="N1248">
            <v>77945562581.589996</v>
          </cell>
          <cell r="O1248">
            <v>77945562581.589996</v>
          </cell>
          <cell r="P1248">
            <v>77945562581.589996</v>
          </cell>
          <cell r="Q1248">
            <v>77945562581.589996</v>
          </cell>
          <cell r="R1248">
            <v>77945562581.589996</v>
          </cell>
          <cell r="S1248">
            <v>77945562581.589996</v>
          </cell>
          <cell r="T1248">
            <v>77945562581.589996</v>
          </cell>
          <cell r="U1248">
            <v>77945562581.589996</v>
          </cell>
          <cell r="V1248">
            <v>77945562581.589996</v>
          </cell>
          <cell r="W1248">
            <v>77945562581.589996</v>
          </cell>
          <cell r="X1248">
            <v>77945562581.589996</v>
          </cell>
          <cell r="Y1248">
            <v>77945562581.589996</v>
          </cell>
          <cell r="AA1248" t="str">
            <v/>
          </cell>
        </row>
        <row r="1249">
          <cell r="C1249" t="str">
            <v>19</v>
          </cell>
          <cell r="G1249" t="str">
            <v>191008</v>
          </cell>
          <cell r="I1249" t="str">
            <v/>
          </cell>
          <cell r="M1249">
            <v>36649750236.199997</v>
          </cell>
          <cell r="N1249">
            <v>36649750236.199997</v>
          </cell>
          <cell r="O1249">
            <v>36649750236.199997</v>
          </cell>
          <cell r="P1249">
            <v>36649750236.199997</v>
          </cell>
          <cell r="Q1249">
            <v>36649750236.199997</v>
          </cell>
          <cell r="R1249">
            <v>36649750236.199997</v>
          </cell>
          <cell r="S1249">
            <v>36649750236.199997</v>
          </cell>
          <cell r="T1249">
            <v>36649750236.199997</v>
          </cell>
          <cell r="U1249">
            <v>36649750236.199997</v>
          </cell>
          <cell r="V1249">
            <v>36649750236.199997</v>
          </cell>
          <cell r="W1249">
            <v>36649750236.199997</v>
          </cell>
          <cell r="X1249">
            <v>36649750236.199997</v>
          </cell>
          <cell r="Y1249">
            <v>40774806724</v>
          </cell>
          <cell r="AA1249" t="str">
            <v/>
          </cell>
        </row>
        <row r="1250">
          <cell r="C1250" t="str">
            <v>19</v>
          </cell>
          <cell r="G1250" t="str">
            <v>191012</v>
          </cell>
          <cell r="I1250" t="str">
            <v/>
          </cell>
          <cell r="M1250">
            <v>90185514196.490005</v>
          </cell>
          <cell r="N1250">
            <v>90185514196.490005</v>
          </cell>
          <cell r="O1250">
            <v>90185514196.490005</v>
          </cell>
          <cell r="P1250">
            <v>90185514196.490005</v>
          </cell>
          <cell r="Q1250">
            <v>90185514196.490005</v>
          </cell>
          <cell r="R1250">
            <v>90185514196.490005</v>
          </cell>
          <cell r="S1250">
            <v>90185514196.490005</v>
          </cell>
          <cell r="T1250">
            <v>90185514196.490005</v>
          </cell>
          <cell r="U1250">
            <v>90185514196.490005</v>
          </cell>
          <cell r="V1250">
            <v>90185514196.490005</v>
          </cell>
          <cell r="W1250">
            <v>90185514196.490005</v>
          </cell>
          <cell r="X1250">
            <v>90185514196.490005</v>
          </cell>
          <cell r="Y1250">
            <v>92778168231</v>
          </cell>
          <cell r="AA1250" t="str">
            <v/>
          </cell>
        </row>
        <row r="1251">
          <cell r="C1251" t="str">
            <v>19</v>
          </cell>
          <cell r="G1251" t="str">
            <v>191032</v>
          </cell>
          <cell r="I1251" t="str">
            <v/>
          </cell>
          <cell r="M1251">
            <v>148487400.97</v>
          </cell>
          <cell r="N1251">
            <v>148487400.97</v>
          </cell>
          <cell r="O1251">
            <v>148487400.97</v>
          </cell>
          <cell r="P1251">
            <v>148487400.97</v>
          </cell>
          <cell r="Q1251">
            <v>148487400.97</v>
          </cell>
          <cell r="R1251">
            <v>148487400.97</v>
          </cell>
          <cell r="S1251">
            <v>148487400.97</v>
          </cell>
          <cell r="T1251">
            <v>148487400.97</v>
          </cell>
          <cell r="U1251">
            <v>148487400.97</v>
          </cell>
          <cell r="V1251">
            <v>148487400.97</v>
          </cell>
          <cell r="W1251">
            <v>148487400.97</v>
          </cell>
          <cell r="X1251">
            <v>148487400.97</v>
          </cell>
          <cell r="Y1251">
            <v>263360647</v>
          </cell>
          <cell r="AA1251" t="str">
            <v/>
          </cell>
        </row>
        <row r="1252">
          <cell r="C1252" t="str">
            <v>19</v>
          </cell>
          <cell r="G1252" t="str">
            <v>191048</v>
          </cell>
          <cell r="I1252" t="str">
            <v/>
          </cell>
          <cell r="M1252">
            <v>7061353044.1099997</v>
          </cell>
          <cell r="N1252">
            <v>7061353044.1099997</v>
          </cell>
          <cell r="O1252">
            <v>7061353044.1099997</v>
          </cell>
          <cell r="P1252">
            <v>7061353044.1099997</v>
          </cell>
          <cell r="Q1252">
            <v>7061353044.1099997</v>
          </cell>
          <cell r="R1252">
            <v>7061353044.1099997</v>
          </cell>
          <cell r="S1252">
            <v>7061353044.1099997</v>
          </cell>
          <cell r="T1252">
            <v>7061353044.1099997</v>
          </cell>
          <cell r="U1252">
            <v>7061353044.1099997</v>
          </cell>
          <cell r="V1252">
            <v>7061353044.1099997</v>
          </cell>
          <cell r="W1252">
            <v>7061353044.1099997</v>
          </cell>
          <cell r="X1252">
            <v>7061353044.1099997</v>
          </cell>
          <cell r="Y1252">
            <v>0</v>
          </cell>
          <cell r="AA1252" t="str">
            <v/>
          </cell>
        </row>
        <row r="1253">
          <cell r="C1253" t="str">
            <v>21</v>
          </cell>
          <cell r="G1253" t="str">
            <v>210505</v>
          </cell>
          <cell r="I1253" t="str">
            <v/>
          </cell>
          <cell r="M1253">
            <v>-2225831259.1700001</v>
          </cell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  <cell r="S1253">
            <v>0</v>
          </cell>
          <cell r="T1253">
            <v>0</v>
          </cell>
          <cell r="U1253">
            <v>0</v>
          </cell>
          <cell r="V1253">
            <v>0</v>
          </cell>
          <cell r="W1253">
            <v>0</v>
          </cell>
          <cell r="X1253">
            <v>0</v>
          </cell>
          <cell r="Y1253">
            <v>-5049008672.5900002</v>
          </cell>
          <cell r="AA1253" t="str">
            <v/>
          </cell>
        </row>
        <row r="1254">
          <cell r="C1254" t="str">
            <v>21</v>
          </cell>
          <cell r="G1254" t="str">
            <v>210510</v>
          </cell>
          <cell r="I1254" t="str">
            <v>1</v>
          </cell>
          <cell r="M1254">
            <v>0</v>
          </cell>
          <cell r="N1254">
            <v>-7842506157</v>
          </cell>
          <cell r="O1254">
            <v>-775160367</v>
          </cell>
          <cell r="P1254">
            <v>0</v>
          </cell>
          <cell r="Q1254">
            <v>0</v>
          </cell>
          <cell r="R1254">
            <v>-25154347000</v>
          </cell>
          <cell r="S1254">
            <v>-24717280939</v>
          </cell>
          <cell r="T1254">
            <v>-25151885040</v>
          </cell>
          <cell r="U1254">
            <v>-36083115084.589996</v>
          </cell>
          <cell r="V1254">
            <v>-26356475066.23</v>
          </cell>
          <cell r="W1254">
            <v>-25202129066.23</v>
          </cell>
          <cell r="X1254">
            <v>-37000000000</v>
          </cell>
          <cell r="Y1254">
            <v>-9000000000</v>
          </cell>
          <cell r="AA1254" t="str">
            <v>1</v>
          </cell>
        </row>
        <row r="1255">
          <cell r="C1255" t="str">
            <v>21</v>
          </cell>
          <cell r="G1255" t="str">
            <v>210510</v>
          </cell>
          <cell r="I1255" t="str">
            <v>2</v>
          </cell>
          <cell r="M1255">
            <v>-26997784000</v>
          </cell>
          <cell r="N1255">
            <v>-25990640000</v>
          </cell>
          <cell r="O1255">
            <v>-24704106000</v>
          </cell>
          <cell r="P1255">
            <v>-24409440000</v>
          </cell>
          <cell r="Q1255">
            <v>-25635024000</v>
          </cell>
          <cell r="R1255">
            <v>-4360025000</v>
          </cell>
          <cell r="S1255">
            <v>-4807550000</v>
          </cell>
          <cell r="T1255">
            <v>-1792240000</v>
          </cell>
          <cell r="U1255">
            <v>-1932200000</v>
          </cell>
          <cell r="V1255">
            <v>-2174620000</v>
          </cell>
          <cell r="W1255">
            <v>-7078560000</v>
          </cell>
          <cell r="X1255">
            <v>-6954000000</v>
          </cell>
          <cell r="Y1255">
            <v>-6730770000</v>
          </cell>
          <cell r="AA1255" t="str">
            <v>2</v>
          </cell>
        </row>
        <row r="1256">
          <cell r="C1256" t="str">
            <v>21</v>
          </cell>
          <cell r="G1256" t="str">
            <v>210510</v>
          </cell>
          <cell r="I1256" t="str">
            <v>7</v>
          </cell>
          <cell r="M1256">
            <v>-137435414277.09</v>
          </cell>
          <cell r="N1256">
            <v>-132308428563.12</v>
          </cell>
          <cell r="O1256">
            <v>-122862104994.75</v>
          </cell>
          <cell r="P1256">
            <v>-118156782849.35001</v>
          </cell>
          <cell r="Q1256">
            <v>-115472050063.82001</v>
          </cell>
          <cell r="R1256">
            <v>-110383375780.75</v>
          </cell>
          <cell r="S1256">
            <v>-119447013706.06</v>
          </cell>
          <cell r="T1256">
            <v>-111323707420.91</v>
          </cell>
          <cell r="U1256">
            <v>-116980908565.94</v>
          </cell>
          <cell r="V1256">
            <v>-127789990990.71001</v>
          </cell>
          <cell r="W1256">
            <v>-138655507418.48999</v>
          </cell>
          <cell r="X1256">
            <v>-132573042850.55</v>
          </cell>
          <cell r="Y1256">
            <v>-125673091276.13</v>
          </cell>
          <cell r="AA1256" t="str">
            <v>7</v>
          </cell>
        </row>
        <row r="1257">
          <cell r="C1257" t="str">
            <v>21</v>
          </cell>
          <cell r="G1257" t="str">
            <v>210510</v>
          </cell>
          <cell r="I1257" t="str">
            <v>8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0</v>
          </cell>
          <cell r="W1257">
            <v>0</v>
          </cell>
          <cell r="X1257">
            <v>0</v>
          </cell>
          <cell r="Y1257">
            <v>-29000000000</v>
          </cell>
          <cell r="AA1257" t="str">
            <v>8</v>
          </cell>
        </row>
        <row r="1258">
          <cell r="C1258" t="str">
            <v>21</v>
          </cell>
          <cell r="G1258" t="str">
            <v>212020</v>
          </cell>
          <cell r="I1258" t="str">
            <v>1</v>
          </cell>
          <cell r="M1258">
            <v>-5986602890</v>
          </cell>
          <cell r="N1258">
            <v>-5944990433</v>
          </cell>
          <cell r="O1258">
            <v>-6448629349</v>
          </cell>
          <cell r="P1258">
            <v>-6484676813</v>
          </cell>
          <cell r="Q1258">
            <v>-6432998963</v>
          </cell>
          <cell r="R1258">
            <v>-6376204641</v>
          </cell>
          <cell r="S1258">
            <v>-6094713013</v>
          </cell>
          <cell r="T1258">
            <v>-6035120820</v>
          </cell>
          <cell r="U1258">
            <v>-5974816425</v>
          </cell>
          <cell r="V1258">
            <v>-5913808187</v>
          </cell>
          <cell r="W1258">
            <v>-5841885388</v>
          </cell>
          <cell r="X1258">
            <v>-5629574888</v>
          </cell>
          <cell r="Y1258">
            <v>-5411119232</v>
          </cell>
          <cell r="AA1258" t="str">
            <v>1</v>
          </cell>
        </row>
        <row r="1259">
          <cell r="C1259" t="str">
            <v>21</v>
          </cell>
          <cell r="G1259" t="str">
            <v>212020</v>
          </cell>
          <cell r="I1259" t="str">
            <v>2</v>
          </cell>
          <cell r="M1259">
            <v>-6693855785</v>
          </cell>
          <cell r="N1259">
            <v>-6446727697</v>
          </cell>
          <cell r="O1259">
            <v>-8535851949</v>
          </cell>
          <cell r="P1259">
            <v>-8330885811</v>
          </cell>
          <cell r="Q1259">
            <v>-8077991500</v>
          </cell>
          <cell r="R1259">
            <v>-7828358465</v>
          </cell>
          <cell r="S1259">
            <v>-7891960020</v>
          </cell>
          <cell r="T1259">
            <v>-7636038887</v>
          </cell>
          <cell r="U1259">
            <v>-7376952494</v>
          </cell>
          <cell r="V1259">
            <v>-7115143542</v>
          </cell>
          <cell r="W1259">
            <v>-6848650415</v>
          </cell>
          <cell r="X1259">
            <v>-6757767152</v>
          </cell>
          <cell r="Y1259">
            <v>-6669642364</v>
          </cell>
          <cell r="AA1259" t="str">
            <v>2</v>
          </cell>
        </row>
        <row r="1260">
          <cell r="C1260" t="str">
            <v>21</v>
          </cell>
          <cell r="G1260" t="str">
            <v>212505</v>
          </cell>
          <cell r="I1260" t="str">
            <v/>
          </cell>
          <cell r="M1260">
            <v>0</v>
          </cell>
          <cell r="N1260">
            <v>0</v>
          </cell>
          <cell r="O1260">
            <v>0</v>
          </cell>
          <cell r="P1260">
            <v>0</v>
          </cell>
          <cell r="Q1260">
            <v>0</v>
          </cell>
          <cell r="R1260">
            <v>0</v>
          </cell>
          <cell r="S1260">
            <v>0</v>
          </cell>
          <cell r="T1260">
            <v>0</v>
          </cell>
          <cell r="U1260">
            <v>0</v>
          </cell>
          <cell r="V1260">
            <v>0</v>
          </cell>
          <cell r="W1260">
            <v>0</v>
          </cell>
          <cell r="X1260">
            <v>0</v>
          </cell>
          <cell r="Y1260">
            <v>-196538853.40000001</v>
          </cell>
          <cell r="AA1260" t="str">
            <v/>
          </cell>
        </row>
        <row r="1261">
          <cell r="C1261" t="str">
            <v>21</v>
          </cell>
          <cell r="G1261" t="str">
            <v>219510</v>
          </cell>
          <cell r="I1261" t="str">
            <v>1</v>
          </cell>
          <cell r="M1261">
            <v>-8791364263.6900005</v>
          </cell>
          <cell r="N1261">
            <v>-8791364263.6900005</v>
          </cell>
          <cell r="O1261">
            <v>-8791364263.6900005</v>
          </cell>
          <cell r="P1261">
            <v>-8791364263.6900005</v>
          </cell>
          <cell r="Q1261">
            <v>-8791364263.6900005</v>
          </cell>
          <cell r="R1261">
            <v>-8791364263.6900005</v>
          </cell>
          <cell r="S1261">
            <v>-8791364263.6900005</v>
          </cell>
          <cell r="T1261">
            <v>-8791364263.6900005</v>
          </cell>
          <cell r="U1261">
            <v>-3422761112.6900001</v>
          </cell>
          <cell r="V1261">
            <v>-33578195473.639999</v>
          </cell>
          <cell r="W1261">
            <v>-29795795314.790001</v>
          </cell>
          <cell r="X1261">
            <v>-35090292606.639999</v>
          </cell>
          <cell r="Y1261">
            <v>-30580325868.639999</v>
          </cell>
          <cell r="AA1261" t="str">
            <v>1</v>
          </cell>
        </row>
        <row r="1262">
          <cell r="C1262" t="str">
            <v>21</v>
          </cell>
          <cell r="G1262" t="str">
            <v>219510</v>
          </cell>
          <cell r="I1262" t="str">
            <v>7</v>
          </cell>
          <cell r="M1262">
            <v>0</v>
          </cell>
          <cell r="N1262">
            <v>0</v>
          </cell>
          <cell r="O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  <cell r="T1262">
            <v>0</v>
          </cell>
          <cell r="U1262">
            <v>0</v>
          </cell>
          <cell r="V1262">
            <v>0</v>
          </cell>
          <cell r="W1262">
            <v>0</v>
          </cell>
          <cell r="X1262">
            <v>0</v>
          </cell>
          <cell r="Y1262">
            <v>-4000000000</v>
          </cell>
          <cell r="AA1262" t="str">
            <v>7</v>
          </cell>
        </row>
        <row r="1263">
          <cell r="C1263" t="str">
            <v>21</v>
          </cell>
          <cell r="G1263" t="str">
            <v>219595</v>
          </cell>
          <cell r="I1263" t="str">
            <v>10</v>
          </cell>
          <cell r="M1263">
            <v>-13334299230</v>
          </cell>
          <cell r="N1263">
            <v>-16518308048.52</v>
          </cell>
          <cell r="O1263">
            <v>-20499337382.889999</v>
          </cell>
          <cell r="P1263">
            <v>-20043043671.740002</v>
          </cell>
          <cell r="Q1263">
            <v>-22562420382.740002</v>
          </cell>
          <cell r="R1263">
            <v>-21312063473</v>
          </cell>
          <cell r="S1263">
            <v>-9263541359.2000008</v>
          </cell>
          <cell r="T1263">
            <v>-11678794198.43</v>
          </cell>
          <cell r="U1263">
            <v>-9299039488.5</v>
          </cell>
          <cell r="V1263">
            <v>5396564887.9499998</v>
          </cell>
          <cell r="W1263">
            <v>15465114795.950001</v>
          </cell>
          <cell r="X1263">
            <v>12607623690.25</v>
          </cell>
          <cell r="Y1263">
            <v>0</v>
          </cell>
          <cell r="AA1263" t="str">
            <v>10</v>
          </cell>
        </row>
        <row r="1264">
          <cell r="C1264" t="str">
            <v>22</v>
          </cell>
          <cell r="G1264" t="str">
            <v>220501</v>
          </cell>
          <cell r="I1264" t="str">
            <v/>
          </cell>
          <cell r="M1264">
            <v>-18308736468</v>
          </cell>
          <cell r="N1264">
            <v>-15682027636.450001</v>
          </cell>
          <cell r="O1264">
            <v>-19961700768.080002</v>
          </cell>
          <cell r="P1264">
            <v>-16529105562</v>
          </cell>
          <cell r="Q1264">
            <v>-19705969730.279999</v>
          </cell>
          <cell r="R1264">
            <v>-22561558754</v>
          </cell>
          <cell r="S1264">
            <v>-26300348587.34</v>
          </cell>
          <cell r="T1264">
            <v>-23623800006.299999</v>
          </cell>
          <cell r="U1264">
            <v>-26430471891.720001</v>
          </cell>
          <cell r="V1264">
            <v>-23041681618.040001</v>
          </cell>
          <cell r="W1264">
            <v>-28155668036.34</v>
          </cell>
          <cell r="X1264">
            <v>-26072621984.509998</v>
          </cell>
          <cell r="Y1264">
            <v>-20904346222.139999</v>
          </cell>
          <cell r="AA1264" t="str">
            <v/>
          </cell>
        </row>
        <row r="1265">
          <cell r="C1265" t="str">
            <v>22</v>
          </cell>
          <cell r="G1265" t="str">
            <v>220591</v>
          </cell>
          <cell r="I1265" t="str">
            <v/>
          </cell>
          <cell r="M1265">
            <v>681490.08</v>
          </cell>
          <cell r="N1265">
            <v>-280839578.54000002</v>
          </cell>
          <cell r="O1265">
            <v>-529486553.56</v>
          </cell>
          <cell r="P1265">
            <v>-403239292.60000002</v>
          </cell>
          <cell r="Q1265">
            <v>-700659974.92999995</v>
          </cell>
          <cell r="R1265">
            <v>-605421739.13</v>
          </cell>
          <cell r="S1265">
            <v>-724029280.88999999</v>
          </cell>
          <cell r="T1265">
            <v>-1149816253.75</v>
          </cell>
          <cell r="U1265">
            <v>-262795345.05000001</v>
          </cell>
          <cell r="V1265">
            <v>-587285709.99000001</v>
          </cell>
          <cell r="W1265">
            <v>-587459537.09000003</v>
          </cell>
          <cell r="X1265">
            <v>-1558064422.8800001</v>
          </cell>
          <cell r="Y1265">
            <v>0</v>
          </cell>
          <cell r="AA1265" t="str">
            <v/>
          </cell>
        </row>
        <row r="1266">
          <cell r="C1266" t="str">
            <v>22</v>
          </cell>
          <cell r="G1266" t="str">
            <v>221001</v>
          </cell>
          <cell r="I1266" t="str">
            <v/>
          </cell>
          <cell r="M1266">
            <v>-3370807262.2800002</v>
          </cell>
          <cell r="N1266">
            <v>-1761265512.47</v>
          </cell>
          <cell r="O1266">
            <v>-1957419496.0899999</v>
          </cell>
          <cell r="P1266">
            <v>-7052872219.3900003</v>
          </cell>
          <cell r="Q1266">
            <v>-7557859753.9899998</v>
          </cell>
          <cell r="R1266">
            <v>-2230086714.8200002</v>
          </cell>
          <cell r="S1266">
            <v>-10731614588.469999</v>
          </cell>
          <cell r="T1266">
            <v>-2193387100.1300001</v>
          </cell>
          <cell r="U1266">
            <v>-2257793917.0799999</v>
          </cell>
          <cell r="V1266">
            <v>-2171328697.4400001</v>
          </cell>
          <cell r="W1266">
            <v>-3537614160.9200001</v>
          </cell>
          <cell r="X1266">
            <v>-2996051161.3800001</v>
          </cell>
          <cell r="Y1266">
            <v>-2947193002.9099998</v>
          </cell>
          <cell r="AA1266" t="str">
            <v/>
          </cell>
        </row>
        <row r="1267">
          <cell r="C1267" t="str">
            <v>22</v>
          </cell>
          <cell r="G1267" t="str">
            <v>222505</v>
          </cell>
          <cell r="I1267" t="str">
            <v/>
          </cell>
          <cell r="M1267">
            <v>-10987267867</v>
          </cell>
          <cell r="N1267">
            <v>-18576784160</v>
          </cell>
          <cell r="O1267">
            <v>-23670928992</v>
          </cell>
          <cell r="P1267">
            <v>-21783079064</v>
          </cell>
          <cell r="Q1267">
            <v>-25981158232</v>
          </cell>
          <cell r="R1267">
            <v>-15687037983</v>
          </cell>
          <cell r="S1267">
            <v>-15239613472</v>
          </cell>
          <cell r="T1267">
            <v>-16520424715</v>
          </cell>
          <cell r="U1267">
            <v>-19661706072</v>
          </cell>
          <cell r="V1267">
            <v>-23656514472</v>
          </cell>
          <cell r="W1267">
            <v>-30942039884.619999</v>
          </cell>
          <cell r="X1267">
            <v>-20452040255.470001</v>
          </cell>
          <cell r="Y1267">
            <v>-22260848600.779999</v>
          </cell>
          <cell r="AA1267" t="str">
            <v/>
          </cell>
        </row>
        <row r="1268">
          <cell r="C1268" t="str">
            <v>23</v>
          </cell>
          <cell r="G1268" t="str">
            <v>231501</v>
          </cell>
          <cell r="I1268" t="str">
            <v/>
          </cell>
          <cell r="M1268">
            <v>-12663091771.959999</v>
          </cell>
          <cell r="N1268">
            <v>-14815056971.059999</v>
          </cell>
          <cell r="O1268">
            <v>-17156836901.059999</v>
          </cell>
          <cell r="P1268">
            <v>-15941894239.610001</v>
          </cell>
          <cell r="Q1268">
            <v>-17719619470.610001</v>
          </cell>
          <cell r="R1268">
            <v>-18517521360.150002</v>
          </cell>
          <cell r="S1268">
            <v>-18642153565.779999</v>
          </cell>
          <cell r="T1268">
            <v>-28013656156.259998</v>
          </cell>
          <cell r="U1268">
            <v>-31025803899.259998</v>
          </cell>
          <cell r="V1268">
            <v>-8830861013.6900005</v>
          </cell>
          <cell r="W1268">
            <v>-9213930496.8299999</v>
          </cell>
          <cell r="X1268">
            <v>-9563545987.3600006</v>
          </cell>
          <cell r="Y1268">
            <v>-19684402547.529999</v>
          </cell>
          <cell r="AA1268" t="str">
            <v/>
          </cell>
        </row>
        <row r="1269">
          <cell r="C1269" t="str">
            <v>23</v>
          </cell>
          <cell r="G1269" t="str">
            <v>233505</v>
          </cell>
          <cell r="I1269" t="str">
            <v/>
          </cell>
          <cell r="M1269">
            <v>-1583440864.1700001</v>
          </cell>
          <cell r="N1269">
            <v>-2301085760.4000001</v>
          </cell>
          <cell r="O1269">
            <v>-1747278165.7</v>
          </cell>
          <cell r="P1269">
            <v>-1520537985.28</v>
          </cell>
          <cell r="Q1269">
            <v>-1953266767.6199999</v>
          </cell>
          <cell r="R1269">
            <v>-494594228.12</v>
          </cell>
          <cell r="S1269">
            <v>-453628703.69999999</v>
          </cell>
          <cell r="T1269">
            <v>-739313576.21000004</v>
          </cell>
          <cell r="U1269">
            <v>-518322382.06</v>
          </cell>
          <cell r="V1269">
            <v>-800931787.94000006</v>
          </cell>
          <cell r="W1269">
            <v>-2238164776.5700002</v>
          </cell>
          <cell r="X1269">
            <v>-1217689923.24</v>
          </cell>
          <cell r="Y1269">
            <v>-1222395344</v>
          </cell>
          <cell r="AA1269" t="str">
            <v/>
          </cell>
        </row>
        <row r="1270">
          <cell r="C1270" t="str">
            <v>23</v>
          </cell>
          <cell r="G1270" t="str">
            <v>233510</v>
          </cell>
          <cell r="I1270" t="str">
            <v/>
          </cell>
          <cell r="M1270">
            <v>-5011</v>
          </cell>
          <cell r="N1270">
            <v>-42550</v>
          </cell>
          <cell r="O1270">
            <v>-35078</v>
          </cell>
          <cell r="P1270">
            <v>-62997</v>
          </cell>
          <cell r="Q1270">
            <v>-55866</v>
          </cell>
          <cell r="R1270">
            <v>-6496</v>
          </cell>
          <cell r="S1270">
            <v>-1299</v>
          </cell>
          <cell r="T1270">
            <v>-15590</v>
          </cell>
          <cell r="U1270">
            <v>-8394</v>
          </cell>
          <cell r="V1270">
            <v>-2032531</v>
          </cell>
          <cell r="W1270">
            <v>-15590</v>
          </cell>
          <cell r="X1270">
            <v>-148685</v>
          </cell>
          <cell r="Y1270">
            <v>0</v>
          </cell>
          <cell r="AA1270" t="str">
            <v/>
          </cell>
        </row>
        <row r="1271">
          <cell r="C1271" t="str">
            <v>23</v>
          </cell>
          <cell r="G1271" t="str">
            <v>233515</v>
          </cell>
          <cell r="I1271" t="str">
            <v/>
          </cell>
          <cell r="M1271">
            <v>-705000</v>
          </cell>
          <cell r="N1271">
            <v>-1051000</v>
          </cell>
          <cell r="O1271">
            <v>0</v>
          </cell>
          <cell r="P1271">
            <v>-716000</v>
          </cell>
          <cell r="Q1271">
            <v>-358000</v>
          </cell>
          <cell r="R1271">
            <v>-358000</v>
          </cell>
          <cell r="S1271">
            <v>-358000</v>
          </cell>
          <cell r="T1271">
            <v>-352000</v>
          </cell>
          <cell r="U1271">
            <v>-85000</v>
          </cell>
          <cell r="V1271">
            <v>-358000</v>
          </cell>
          <cell r="W1271">
            <v>-1051000</v>
          </cell>
          <cell r="X1271">
            <v>-716000</v>
          </cell>
          <cell r="Y1271">
            <v>0</v>
          </cell>
          <cell r="AA1271" t="str">
            <v/>
          </cell>
        </row>
        <row r="1272">
          <cell r="C1272" t="str">
            <v>23</v>
          </cell>
          <cell r="G1272" t="str">
            <v>233525</v>
          </cell>
          <cell r="I1272" t="str">
            <v/>
          </cell>
          <cell r="M1272">
            <v>-85109154</v>
          </cell>
          <cell r="N1272">
            <v>-49686529</v>
          </cell>
          <cell r="O1272">
            <v>-7585786</v>
          </cell>
          <cell r="P1272">
            <v>-33407408</v>
          </cell>
          <cell r="Q1272">
            <v>-32621766</v>
          </cell>
          <cell r="R1272">
            <v>-27137322</v>
          </cell>
          <cell r="S1272">
            <v>-31605612</v>
          </cell>
          <cell r="T1272">
            <v>-10424268</v>
          </cell>
          <cell r="U1272">
            <v>-102172050</v>
          </cell>
          <cell r="V1272">
            <v>-42069975</v>
          </cell>
          <cell r="W1272">
            <v>-44893908</v>
          </cell>
          <cell r="X1272">
            <v>-33221148.5</v>
          </cell>
          <cell r="Y1272">
            <v>-23200606</v>
          </cell>
          <cell r="AA1272" t="str">
            <v/>
          </cell>
        </row>
        <row r="1273">
          <cell r="C1273" t="str">
            <v>23</v>
          </cell>
          <cell r="G1273" t="str">
            <v>233530</v>
          </cell>
          <cell r="I1273" t="str">
            <v/>
          </cell>
          <cell r="M1273">
            <v>0</v>
          </cell>
          <cell r="N1273">
            <v>-58000</v>
          </cell>
          <cell r="O1273">
            <v>0</v>
          </cell>
          <cell r="P1273">
            <v>-2189200</v>
          </cell>
          <cell r="Q1273">
            <v>-2299500</v>
          </cell>
          <cell r="R1273">
            <v>-170000</v>
          </cell>
          <cell r="S1273">
            <v>-1277640</v>
          </cell>
          <cell r="T1273">
            <v>-2388827</v>
          </cell>
          <cell r="U1273">
            <v>-519680</v>
          </cell>
          <cell r="V1273">
            <v>-2290452</v>
          </cell>
          <cell r="W1273">
            <v>-2348000</v>
          </cell>
          <cell r="X1273">
            <v>-1404000</v>
          </cell>
          <cell r="Y1273">
            <v>0</v>
          </cell>
          <cell r="AA1273" t="str">
            <v/>
          </cell>
        </row>
        <row r="1274">
          <cell r="C1274" t="str">
            <v>23</v>
          </cell>
          <cell r="G1274" t="str">
            <v>233535</v>
          </cell>
          <cell r="I1274" t="str">
            <v/>
          </cell>
          <cell r="M1274">
            <v>-66251498</v>
          </cell>
          <cell r="N1274">
            <v>-21376915</v>
          </cell>
          <cell r="O1274">
            <v>-33975824</v>
          </cell>
          <cell r="P1274">
            <v>-23354248.600000001</v>
          </cell>
          <cell r="Q1274">
            <v>-23357842.390000001</v>
          </cell>
          <cell r="R1274">
            <v>-11506152</v>
          </cell>
          <cell r="S1274">
            <v>-35873224</v>
          </cell>
          <cell r="T1274">
            <v>-35225168.009999998</v>
          </cell>
          <cell r="U1274">
            <v>-25273797</v>
          </cell>
          <cell r="V1274">
            <v>-43802457.719999999</v>
          </cell>
          <cell r="W1274">
            <v>-43293163.920000002</v>
          </cell>
          <cell r="X1274">
            <v>-47129694</v>
          </cell>
          <cell r="Y1274">
            <v>-22354931</v>
          </cell>
          <cell r="AA1274" t="str">
            <v/>
          </cell>
        </row>
        <row r="1275">
          <cell r="C1275" t="str">
            <v>23</v>
          </cell>
          <cell r="G1275" t="str">
            <v>233540</v>
          </cell>
          <cell r="I1275" t="str">
            <v/>
          </cell>
          <cell r="M1275">
            <v>-5362925</v>
          </cell>
          <cell r="N1275">
            <v>-13795870</v>
          </cell>
          <cell r="O1275">
            <v>-5139016</v>
          </cell>
          <cell r="P1275">
            <v>-4736048</v>
          </cell>
          <cell r="Q1275">
            <v>-4816274</v>
          </cell>
          <cell r="R1275">
            <v>-15659840</v>
          </cell>
          <cell r="S1275">
            <v>-4713200</v>
          </cell>
          <cell r="T1275">
            <v>-9107590</v>
          </cell>
          <cell r="U1275">
            <v>-12143265</v>
          </cell>
          <cell r="V1275">
            <v>-12474220</v>
          </cell>
          <cell r="W1275">
            <v>-11256558</v>
          </cell>
          <cell r="X1275">
            <v>-12608319</v>
          </cell>
          <cell r="Y1275">
            <v>0</v>
          </cell>
          <cell r="AA1275" t="str">
            <v/>
          </cell>
        </row>
        <row r="1276">
          <cell r="C1276" t="str">
            <v>23</v>
          </cell>
          <cell r="G1276" t="str">
            <v>233545</v>
          </cell>
          <cell r="I1276" t="str">
            <v/>
          </cell>
          <cell r="M1276">
            <v>-643454686</v>
          </cell>
          <cell r="N1276">
            <v>-484145026.69</v>
          </cell>
          <cell r="O1276">
            <v>-705609332.50999999</v>
          </cell>
          <cell r="P1276">
            <v>-480917649.25999999</v>
          </cell>
          <cell r="Q1276">
            <v>-378306463.38999999</v>
          </cell>
          <cell r="R1276">
            <v>-907787400.34000003</v>
          </cell>
          <cell r="S1276">
            <v>-946775542.16999996</v>
          </cell>
          <cell r="T1276">
            <v>-581196358.59000003</v>
          </cell>
          <cell r="U1276">
            <v>-591360555.92999995</v>
          </cell>
          <cell r="V1276">
            <v>-1215632312.51</v>
          </cell>
          <cell r="W1276">
            <v>-903713489.15999997</v>
          </cell>
          <cell r="X1276">
            <v>-1200290822.6500001</v>
          </cell>
          <cell r="Y1276">
            <v>-930664440.19000006</v>
          </cell>
          <cell r="AA1276" t="str">
            <v/>
          </cell>
        </row>
        <row r="1277">
          <cell r="C1277" t="str">
            <v>23</v>
          </cell>
          <cell r="G1277" t="str">
            <v>233550</v>
          </cell>
          <cell r="I1277" t="str">
            <v/>
          </cell>
          <cell r="M1277">
            <v>-1408670907</v>
          </cell>
          <cell r="N1277">
            <v>-1203705553</v>
          </cell>
          <cell r="O1277">
            <v>-1230009179</v>
          </cell>
          <cell r="P1277">
            <v>-1374183639</v>
          </cell>
          <cell r="Q1277">
            <v>-1294431590</v>
          </cell>
          <cell r="R1277">
            <v>-1385710198</v>
          </cell>
          <cell r="S1277">
            <v>-1492026053</v>
          </cell>
          <cell r="T1277">
            <v>-1561258632</v>
          </cell>
          <cell r="U1277">
            <v>-1673052412</v>
          </cell>
          <cell r="V1277">
            <v>-1698569500</v>
          </cell>
          <cell r="W1277">
            <v>-1782535699</v>
          </cell>
          <cell r="X1277">
            <v>-716101187</v>
          </cell>
          <cell r="Y1277">
            <v>-1135550843</v>
          </cell>
          <cell r="AA1277" t="str">
            <v/>
          </cell>
        </row>
        <row r="1278">
          <cell r="C1278" t="str">
            <v>23</v>
          </cell>
          <cell r="G1278" t="str">
            <v>233555</v>
          </cell>
          <cell r="I1278" t="str">
            <v/>
          </cell>
          <cell r="M1278">
            <v>-400332966</v>
          </cell>
          <cell r="N1278">
            <v>-31729750</v>
          </cell>
          <cell r="O1278">
            <v>-124422675</v>
          </cell>
          <cell r="P1278">
            <v>-54041834</v>
          </cell>
          <cell r="Q1278">
            <v>-96307174</v>
          </cell>
          <cell r="R1278">
            <v>-93239191</v>
          </cell>
          <cell r="S1278">
            <v>-76851028</v>
          </cell>
          <cell r="T1278">
            <v>-103831048</v>
          </cell>
          <cell r="U1278">
            <v>-164540034</v>
          </cell>
          <cell r="V1278">
            <v>-105297673</v>
          </cell>
          <cell r="W1278">
            <v>-130368731</v>
          </cell>
          <cell r="X1278">
            <v>-113427228</v>
          </cell>
          <cell r="Y1278">
            <v>-511171753</v>
          </cell>
          <cell r="AA1278" t="str">
            <v/>
          </cell>
        </row>
        <row r="1279">
          <cell r="C1279" t="str">
            <v>23</v>
          </cell>
          <cell r="G1279" t="str">
            <v>233560</v>
          </cell>
          <cell r="I1279" t="str">
            <v/>
          </cell>
          <cell r="M1279">
            <v>-236849929</v>
          </cell>
          <cell r="N1279">
            <v>-317911404.16000003</v>
          </cell>
          <cell r="O1279">
            <v>-493696510</v>
          </cell>
          <cell r="P1279">
            <v>-599285525</v>
          </cell>
          <cell r="Q1279">
            <v>-752388267</v>
          </cell>
          <cell r="R1279">
            <v>-724229618</v>
          </cell>
          <cell r="S1279">
            <v>-704686350</v>
          </cell>
          <cell r="T1279">
            <v>-225288802</v>
          </cell>
          <cell r="U1279">
            <v>-402362794</v>
          </cell>
          <cell r="V1279">
            <v>-510183718</v>
          </cell>
          <cell r="W1279">
            <v>-555771975.89999998</v>
          </cell>
          <cell r="X1279">
            <v>-642869660.33000004</v>
          </cell>
          <cell r="Y1279">
            <v>-176276651.90000001</v>
          </cell>
          <cell r="AA1279" t="str">
            <v/>
          </cell>
        </row>
        <row r="1280">
          <cell r="C1280" t="str">
            <v>23</v>
          </cell>
          <cell r="G1280" t="str">
            <v>233565</v>
          </cell>
          <cell r="I1280" t="str">
            <v/>
          </cell>
          <cell r="M1280">
            <v>-66100</v>
          </cell>
          <cell r="N1280">
            <v>-66100</v>
          </cell>
          <cell r="O1280">
            <v>-152302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  <cell r="T1280">
            <v>0</v>
          </cell>
          <cell r="U1280">
            <v>0</v>
          </cell>
          <cell r="V1280">
            <v>0</v>
          </cell>
          <cell r="W1280">
            <v>0</v>
          </cell>
          <cell r="X1280">
            <v>0</v>
          </cell>
          <cell r="Y1280">
            <v>0</v>
          </cell>
          <cell r="AA1280" t="str">
            <v/>
          </cell>
        </row>
        <row r="1281">
          <cell r="C1281" t="str">
            <v>23</v>
          </cell>
          <cell r="G1281" t="str">
            <v>233570</v>
          </cell>
          <cell r="I1281" t="str">
            <v/>
          </cell>
          <cell r="M1281">
            <v>-1262839929</v>
          </cell>
          <cell r="N1281">
            <v>-1064419196</v>
          </cell>
          <cell r="O1281">
            <v>-966269581</v>
          </cell>
          <cell r="P1281">
            <v>-665480009</v>
          </cell>
          <cell r="Q1281">
            <v>-641021049</v>
          </cell>
          <cell r="R1281">
            <v>-638046779</v>
          </cell>
          <cell r="S1281">
            <v>-845318435</v>
          </cell>
          <cell r="T1281">
            <v>-240845624</v>
          </cell>
          <cell r="U1281">
            <v>-1102493523</v>
          </cell>
          <cell r="V1281">
            <v>-934804862</v>
          </cell>
          <cell r="W1281">
            <v>-1495336973</v>
          </cell>
          <cell r="X1281">
            <v>-1378949520</v>
          </cell>
          <cell r="Y1281">
            <v>-741016354</v>
          </cell>
          <cell r="AA1281" t="str">
            <v/>
          </cell>
        </row>
        <row r="1282">
          <cell r="C1282" t="str">
            <v>23</v>
          </cell>
          <cell r="G1282" t="str">
            <v>233595</v>
          </cell>
          <cell r="I1282" t="str">
            <v>100</v>
          </cell>
          <cell r="M1282">
            <v>-465818008</v>
          </cell>
          <cell r="N1282">
            <v>-934017693.75999999</v>
          </cell>
          <cell r="O1282">
            <v>-554575753.61000001</v>
          </cell>
          <cell r="P1282">
            <v>-884191705.30999994</v>
          </cell>
          <cell r="Q1282">
            <v>-1076200724.9200001</v>
          </cell>
          <cell r="R1282">
            <v>-622475216.29999995</v>
          </cell>
          <cell r="S1282">
            <v>-1117922006.97</v>
          </cell>
          <cell r="T1282">
            <v>-589507455.78999996</v>
          </cell>
          <cell r="U1282">
            <v>-1149772762.3099999</v>
          </cell>
          <cell r="V1282">
            <v>-1089018463.3099999</v>
          </cell>
          <cell r="W1282">
            <v>-1212375171.3099999</v>
          </cell>
          <cell r="X1282">
            <v>-1085042586.7</v>
          </cell>
          <cell r="Y1282">
            <v>-1050171245</v>
          </cell>
          <cell r="AA1282" t="str">
            <v>100</v>
          </cell>
        </row>
        <row r="1283">
          <cell r="C1283" t="str">
            <v>23</v>
          </cell>
          <cell r="G1283" t="str">
            <v>233595</v>
          </cell>
          <cell r="I1283" t="str">
            <v>200</v>
          </cell>
          <cell r="M1283">
            <v>-271796329</v>
          </cell>
          <cell r="N1283">
            <v>-244935265</v>
          </cell>
          <cell r="O1283">
            <v>-410998421.64999998</v>
          </cell>
          <cell r="P1283">
            <v>-454363234</v>
          </cell>
          <cell r="Q1283">
            <v>-215590318</v>
          </cell>
          <cell r="R1283">
            <v>-250575165</v>
          </cell>
          <cell r="S1283">
            <v>-581480287</v>
          </cell>
          <cell r="T1283">
            <v>-804978521</v>
          </cell>
          <cell r="U1283">
            <v>-516935153</v>
          </cell>
          <cell r="V1283">
            <v>-922459022</v>
          </cell>
          <cell r="W1283">
            <v>-619829921</v>
          </cell>
          <cell r="X1283">
            <v>-1084990238</v>
          </cell>
          <cell r="Y1283">
            <v>-1844928165</v>
          </cell>
          <cell r="AA1283" t="str">
            <v>200</v>
          </cell>
        </row>
        <row r="1284">
          <cell r="C1284" t="str">
            <v>23</v>
          </cell>
          <cell r="G1284" t="str">
            <v>233595</v>
          </cell>
          <cell r="I1284" t="str">
            <v>900</v>
          </cell>
          <cell r="M1284">
            <v>-3842807131.4099998</v>
          </cell>
          <cell r="N1284">
            <v>-1217046026.8800001</v>
          </cell>
          <cell r="O1284">
            <v>-161172279.03</v>
          </cell>
          <cell r="P1284">
            <v>-350801821.89999998</v>
          </cell>
          <cell r="Q1284">
            <v>-638073882.72000003</v>
          </cell>
          <cell r="R1284">
            <v>-749668818.82000005</v>
          </cell>
          <cell r="S1284">
            <v>-925808624.99000001</v>
          </cell>
          <cell r="T1284">
            <v>-1256613411.24</v>
          </cell>
          <cell r="U1284">
            <v>-1366022655.52</v>
          </cell>
          <cell r="V1284">
            <v>-978353070.74000001</v>
          </cell>
          <cell r="W1284">
            <v>-1432642094.27</v>
          </cell>
          <cell r="X1284">
            <v>-1077972967.78</v>
          </cell>
          <cell r="Y1284">
            <v>-1231544669.6099999</v>
          </cell>
          <cell r="AA1284" t="str">
            <v>900</v>
          </cell>
        </row>
        <row r="1285">
          <cell r="C1285" t="str">
            <v>23</v>
          </cell>
          <cell r="G1285" t="str">
            <v>233595</v>
          </cell>
          <cell r="I1285" t="str">
            <v>990</v>
          </cell>
          <cell r="M1285">
            <v>-5182033609.25</v>
          </cell>
          <cell r="N1285">
            <v>-2649617588.6599998</v>
          </cell>
          <cell r="O1285">
            <v>-5009094852.9700003</v>
          </cell>
          <cell r="P1285">
            <v>-5225210364.7200003</v>
          </cell>
          <cell r="Q1285">
            <v>-6937152891.5200005</v>
          </cell>
          <cell r="R1285">
            <v>-10695394175.440001</v>
          </cell>
          <cell r="S1285">
            <v>-9584298843.1800003</v>
          </cell>
          <cell r="T1285">
            <v>-13550361549.360001</v>
          </cell>
          <cell r="U1285">
            <v>-13474906782.57</v>
          </cell>
          <cell r="V1285">
            <v>-7563452752.7200003</v>
          </cell>
          <cell r="W1285">
            <v>-11368496907.5</v>
          </cell>
          <cell r="X1285">
            <v>-7546451789.8500004</v>
          </cell>
          <cell r="Y1285">
            <v>-4248041464.5100002</v>
          </cell>
          <cell r="AA1285" t="str">
            <v>990</v>
          </cell>
        </row>
        <row r="1286">
          <cell r="C1286" t="str">
            <v>23</v>
          </cell>
          <cell r="G1286" t="str">
            <v>236005</v>
          </cell>
          <cell r="I1286" t="str">
            <v>100</v>
          </cell>
          <cell r="M1286">
            <v>-9566143452</v>
          </cell>
          <cell r="N1286">
            <v>-9566143452</v>
          </cell>
          <cell r="O1286">
            <v>-9566143452</v>
          </cell>
          <cell r="P1286">
            <v>-9566143452</v>
          </cell>
          <cell r="Q1286">
            <v>-9566143452</v>
          </cell>
          <cell r="R1286">
            <v>-9566143452</v>
          </cell>
          <cell r="S1286">
            <v>-9566143452</v>
          </cell>
          <cell r="T1286">
            <v>-9566143452</v>
          </cell>
          <cell r="U1286">
            <v>-9566143452</v>
          </cell>
          <cell r="V1286">
            <v>-9566143452</v>
          </cell>
          <cell r="W1286">
            <v>-9566143452</v>
          </cell>
          <cell r="X1286">
            <v>-9566143452</v>
          </cell>
          <cell r="Y1286">
            <v>-9566143452</v>
          </cell>
          <cell r="AA1286" t="str">
            <v>100</v>
          </cell>
        </row>
        <row r="1287">
          <cell r="C1287" t="str">
            <v>23</v>
          </cell>
          <cell r="G1287" t="str">
            <v>236005</v>
          </cell>
          <cell r="I1287" t="str">
            <v>200</v>
          </cell>
          <cell r="M1287">
            <v>9566143452</v>
          </cell>
          <cell r="N1287">
            <v>9566143452</v>
          </cell>
          <cell r="O1287">
            <v>9566143452</v>
          </cell>
          <cell r="P1287">
            <v>9566143452</v>
          </cell>
          <cell r="Q1287">
            <v>9566143452</v>
          </cell>
          <cell r="R1287">
            <v>9566143452</v>
          </cell>
          <cell r="S1287">
            <v>9566143452</v>
          </cell>
          <cell r="T1287">
            <v>9566143452</v>
          </cell>
          <cell r="U1287">
            <v>9566143452</v>
          </cell>
          <cell r="V1287">
            <v>9566143452</v>
          </cell>
          <cell r="W1287">
            <v>9566143452</v>
          </cell>
          <cell r="X1287">
            <v>9566143452</v>
          </cell>
          <cell r="Y1287">
            <v>9566143452</v>
          </cell>
          <cell r="AA1287" t="str">
            <v>200</v>
          </cell>
        </row>
        <row r="1288">
          <cell r="C1288" t="str">
            <v>23</v>
          </cell>
          <cell r="G1288" t="str">
            <v>236505</v>
          </cell>
          <cell r="I1288" t="str">
            <v/>
          </cell>
          <cell r="M1288">
            <v>0</v>
          </cell>
          <cell r="N1288">
            <v>-202917870</v>
          </cell>
          <cell r="O1288">
            <v>-336239880</v>
          </cell>
          <cell r="P1288">
            <v>-419501224</v>
          </cell>
          <cell r="Q1288">
            <v>-611544627</v>
          </cell>
          <cell r="R1288">
            <v>-738314667</v>
          </cell>
          <cell r="S1288">
            <v>-865041245</v>
          </cell>
          <cell r="T1288">
            <v>-1023359790</v>
          </cell>
          <cell r="U1288">
            <v>-1110040775</v>
          </cell>
          <cell r="V1288">
            <v>-1212905865</v>
          </cell>
          <cell r="W1288">
            <v>-1324676100</v>
          </cell>
          <cell r="X1288">
            <v>-1414355420</v>
          </cell>
          <cell r="Y1288">
            <v>0</v>
          </cell>
          <cell r="AA1288" t="str">
            <v/>
          </cell>
        </row>
        <row r="1289">
          <cell r="C1289" t="str">
            <v>23</v>
          </cell>
          <cell r="G1289" t="str">
            <v>236515</v>
          </cell>
          <cell r="I1289" t="str">
            <v/>
          </cell>
          <cell r="M1289">
            <v>0</v>
          </cell>
          <cell r="N1289">
            <v>-161178106</v>
          </cell>
          <cell r="O1289">
            <v>-323076345</v>
          </cell>
          <cell r="P1289">
            <v>-481134513</v>
          </cell>
          <cell r="Q1289">
            <v>-642907754</v>
          </cell>
          <cell r="R1289">
            <v>-810030811</v>
          </cell>
          <cell r="S1289">
            <v>-971941507</v>
          </cell>
          <cell r="T1289">
            <v>-1144559243</v>
          </cell>
          <cell r="U1289">
            <v>-1328632974</v>
          </cell>
          <cell r="V1289">
            <v>-1514268998</v>
          </cell>
          <cell r="W1289">
            <v>-1726357761</v>
          </cell>
          <cell r="X1289">
            <v>-1919026276</v>
          </cell>
          <cell r="Y1289">
            <v>0</v>
          </cell>
          <cell r="AA1289" t="str">
            <v/>
          </cell>
        </row>
        <row r="1290">
          <cell r="C1290" t="str">
            <v>23</v>
          </cell>
          <cell r="G1290" t="str">
            <v>236520</v>
          </cell>
          <cell r="I1290" t="str">
            <v/>
          </cell>
          <cell r="M1290">
            <v>0</v>
          </cell>
          <cell r="N1290">
            <v>-838934</v>
          </cell>
          <cell r="O1290">
            <v>-1890445</v>
          </cell>
          <cell r="P1290">
            <v>-8879663</v>
          </cell>
          <cell r="Q1290">
            <v>-12226987</v>
          </cell>
          <cell r="R1290">
            <v>-13883811</v>
          </cell>
          <cell r="S1290">
            <v>-18565650</v>
          </cell>
          <cell r="T1290">
            <v>-21250738</v>
          </cell>
          <cell r="U1290">
            <v>-24133851</v>
          </cell>
          <cell r="V1290">
            <v>-26076280</v>
          </cell>
          <cell r="W1290">
            <v>-32370645</v>
          </cell>
          <cell r="X1290">
            <v>-34802696</v>
          </cell>
          <cell r="Y1290">
            <v>0</v>
          </cell>
          <cell r="AA1290" t="str">
            <v/>
          </cell>
        </row>
        <row r="1291">
          <cell r="C1291" t="str">
            <v>23</v>
          </cell>
          <cell r="G1291" t="str">
            <v>236525</v>
          </cell>
          <cell r="I1291" t="str">
            <v/>
          </cell>
          <cell r="M1291">
            <v>0</v>
          </cell>
          <cell r="N1291">
            <v>-102307387</v>
          </cell>
          <cell r="O1291">
            <v>-227776649</v>
          </cell>
          <cell r="P1291">
            <v>-355293641</v>
          </cell>
          <cell r="Q1291">
            <v>-512655815</v>
          </cell>
          <cell r="R1291">
            <v>-681963636</v>
          </cell>
          <cell r="S1291">
            <v>-880179945</v>
          </cell>
          <cell r="T1291">
            <v>-1100632984</v>
          </cell>
          <cell r="U1291">
            <v>-1303045413</v>
          </cell>
          <cell r="V1291">
            <v>-1516087821</v>
          </cell>
          <cell r="W1291">
            <v>-1725806835</v>
          </cell>
          <cell r="X1291">
            <v>-1924139663</v>
          </cell>
          <cell r="Y1291">
            <v>0</v>
          </cell>
          <cell r="AA1291" t="str">
            <v/>
          </cell>
        </row>
        <row r="1292">
          <cell r="C1292" t="str">
            <v>23</v>
          </cell>
          <cell r="G1292" t="str">
            <v>236530</v>
          </cell>
          <cell r="I1292" t="str">
            <v/>
          </cell>
          <cell r="M1292">
            <v>0</v>
          </cell>
          <cell r="N1292">
            <v>-3538939</v>
          </cell>
          <cell r="O1292">
            <v>-7686933</v>
          </cell>
          <cell r="P1292">
            <v>-10419790</v>
          </cell>
          <cell r="Q1292">
            <v>-14606411</v>
          </cell>
          <cell r="R1292">
            <v>-19845706</v>
          </cell>
          <cell r="S1292">
            <v>-24864394</v>
          </cell>
          <cell r="T1292">
            <v>-29663794</v>
          </cell>
          <cell r="U1292">
            <v>-35886247</v>
          </cell>
          <cell r="V1292">
            <v>-44265986</v>
          </cell>
          <cell r="W1292">
            <v>-52977918</v>
          </cell>
          <cell r="X1292">
            <v>-66575738</v>
          </cell>
          <cell r="Y1292">
            <v>0</v>
          </cell>
          <cell r="AA1292" t="str">
            <v/>
          </cell>
        </row>
        <row r="1293">
          <cell r="C1293" t="str">
            <v>23</v>
          </cell>
          <cell r="G1293" t="str">
            <v>236535</v>
          </cell>
          <cell r="I1293" t="str">
            <v/>
          </cell>
          <cell r="M1293">
            <v>0</v>
          </cell>
          <cell r="N1293">
            <v>-2120149</v>
          </cell>
          <cell r="O1293">
            <v>-9909320</v>
          </cell>
          <cell r="P1293">
            <v>-18240066</v>
          </cell>
          <cell r="Q1293">
            <v>-23219429</v>
          </cell>
          <cell r="R1293">
            <v>-45353580</v>
          </cell>
          <cell r="S1293">
            <v>-55411632</v>
          </cell>
          <cell r="T1293">
            <v>-72431286</v>
          </cell>
          <cell r="U1293">
            <v>-87041089</v>
          </cell>
          <cell r="V1293">
            <v>-106318838</v>
          </cell>
          <cell r="W1293">
            <v>-125016555</v>
          </cell>
          <cell r="X1293">
            <v>-142581155</v>
          </cell>
          <cell r="Y1293">
            <v>0</v>
          </cell>
          <cell r="AA1293" t="str">
            <v/>
          </cell>
        </row>
        <row r="1294">
          <cell r="C1294" t="str">
            <v>23</v>
          </cell>
          <cell r="G1294" t="str">
            <v>236540</v>
          </cell>
          <cell r="I1294" t="str">
            <v/>
          </cell>
          <cell r="M1294">
            <v>0</v>
          </cell>
          <cell r="N1294">
            <v>-67400488</v>
          </cell>
          <cell r="O1294">
            <v>-155543004</v>
          </cell>
          <cell r="P1294">
            <v>-237089845</v>
          </cell>
          <cell r="Q1294">
            <v>-313647266</v>
          </cell>
          <cell r="R1294">
            <v>-428161313</v>
          </cell>
          <cell r="S1294">
            <v>-528832393</v>
          </cell>
          <cell r="T1294">
            <v>-646015038</v>
          </cell>
          <cell r="U1294">
            <v>-740950591</v>
          </cell>
          <cell r="V1294">
            <v>-848796157</v>
          </cell>
          <cell r="W1294">
            <v>-995258629</v>
          </cell>
          <cell r="X1294">
            <v>-1093726323</v>
          </cell>
          <cell r="Y1294">
            <v>0</v>
          </cell>
          <cell r="AA1294" t="str">
            <v/>
          </cell>
        </row>
        <row r="1295">
          <cell r="C1295" t="str">
            <v>23</v>
          </cell>
          <cell r="G1295" t="str">
            <v>236545</v>
          </cell>
          <cell r="I1295" t="str">
            <v/>
          </cell>
          <cell r="M1295">
            <v>0</v>
          </cell>
          <cell r="N1295">
            <v>0</v>
          </cell>
          <cell r="O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  <cell r="T1295">
            <v>0</v>
          </cell>
          <cell r="U1295">
            <v>0</v>
          </cell>
          <cell r="V1295">
            <v>-1454265.6</v>
          </cell>
          <cell r="W1295">
            <v>-7674543.7999999998</v>
          </cell>
          <cell r="X1295">
            <v>-7674543.7999999998</v>
          </cell>
          <cell r="Y1295">
            <v>0</v>
          </cell>
          <cell r="AA1295" t="str">
            <v/>
          </cell>
        </row>
        <row r="1296">
          <cell r="C1296" t="str">
            <v>23</v>
          </cell>
          <cell r="G1296" t="str">
            <v>236550</v>
          </cell>
          <cell r="I1296" t="str">
            <v>100</v>
          </cell>
          <cell r="M1296">
            <v>0</v>
          </cell>
          <cell r="N1296">
            <v>0</v>
          </cell>
          <cell r="O1296">
            <v>0</v>
          </cell>
          <cell r="P1296">
            <v>-404759.52</v>
          </cell>
          <cell r="Q1296">
            <v>-981904.98</v>
          </cell>
          <cell r="R1296">
            <v>-1553926.14</v>
          </cell>
          <cell r="S1296">
            <v>-2999439.59</v>
          </cell>
          <cell r="T1296">
            <v>-3587392.97</v>
          </cell>
          <cell r="U1296">
            <v>-4996564.3499999996</v>
          </cell>
          <cell r="V1296">
            <v>-5653225.4500000002</v>
          </cell>
          <cell r="W1296">
            <v>-6405353.7999999998</v>
          </cell>
          <cell r="X1296">
            <v>-7158610.4699999997</v>
          </cell>
          <cell r="Y1296">
            <v>0</v>
          </cell>
          <cell r="AA1296" t="str">
            <v>100</v>
          </cell>
        </row>
        <row r="1297">
          <cell r="C1297" t="str">
            <v>23</v>
          </cell>
          <cell r="G1297" t="str">
            <v>236565</v>
          </cell>
          <cell r="I1297" t="str">
            <v>100</v>
          </cell>
          <cell r="M1297">
            <v>0</v>
          </cell>
          <cell r="N1297">
            <v>-1055493.55</v>
          </cell>
          <cell r="O1297">
            <v>-2071705.08</v>
          </cell>
          <cell r="P1297">
            <v>-3003645.08</v>
          </cell>
          <cell r="Q1297">
            <v>-3297017.11</v>
          </cell>
          <cell r="R1297">
            <v>-3297017.11</v>
          </cell>
          <cell r="S1297">
            <v>-4340069.83</v>
          </cell>
          <cell r="T1297">
            <v>-4955326.71</v>
          </cell>
          <cell r="U1297">
            <v>-5531396.9800000004</v>
          </cell>
          <cell r="V1297">
            <v>-6149590.9400000004</v>
          </cell>
          <cell r="W1297">
            <v>-6851126.8600000003</v>
          </cell>
          <cell r="X1297">
            <v>-7602144.1799999997</v>
          </cell>
          <cell r="Y1297">
            <v>0</v>
          </cell>
          <cell r="AA1297" t="str">
            <v>100</v>
          </cell>
        </row>
        <row r="1298">
          <cell r="C1298" t="str">
            <v>23</v>
          </cell>
          <cell r="G1298" t="str">
            <v>236570</v>
          </cell>
          <cell r="I1298" t="str">
            <v>100</v>
          </cell>
          <cell r="M1298">
            <v>0</v>
          </cell>
          <cell r="N1298">
            <v>-2518761</v>
          </cell>
          <cell r="O1298">
            <v>-9548697</v>
          </cell>
          <cell r="P1298">
            <v>-15996947</v>
          </cell>
          <cell r="Q1298">
            <v>-32694221</v>
          </cell>
          <cell r="R1298">
            <v>-41645496</v>
          </cell>
          <cell r="S1298">
            <v>-56862735</v>
          </cell>
          <cell r="T1298">
            <v>-68681804</v>
          </cell>
          <cell r="U1298">
            <v>-81641228</v>
          </cell>
          <cell r="V1298">
            <v>-93861970</v>
          </cell>
          <cell r="W1298">
            <v>-115820078</v>
          </cell>
          <cell r="X1298">
            <v>-129664417</v>
          </cell>
          <cell r="Y1298">
            <v>0</v>
          </cell>
          <cell r="AA1298" t="str">
            <v>100</v>
          </cell>
        </row>
        <row r="1299">
          <cell r="C1299" t="str">
            <v>23</v>
          </cell>
          <cell r="G1299" t="str">
            <v>236570</v>
          </cell>
          <cell r="I1299" t="str">
            <v>800</v>
          </cell>
          <cell r="M1299">
            <v>-1734445000</v>
          </cell>
          <cell r="N1299">
            <v>0</v>
          </cell>
          <cell r="O1299">
            <v>1369600000</v>
          </cell>
          <cell r="P1299">
            <v>2815072000</v>
          </cell>
          <cell r="Q1299">
            <v>4197361000</v>
          </cell>
          <cell r="R1299">
            <v>5656645000</v>
          </cell>
          <cell r="S1299">
            <v>7151630000</v>
          </cell>
          <cell r="T1299">
            <v>8585864000</v>
          </cell>
          <cell r="U1299">
            <v>10135381000</v>
          </cell>
          <cell r="V1299">
            <v>11585019000</v>
          </cell>
          <cell r="W1299">
            <v>13227061000</v>
          </cell>
          <cell r="X1299">
            <v>15152039000</v>
          </cell>
          <cell r="Y1299">
            <v>-3112136000</v>
          </cell>
          <cell r="AA1299" t="str">
            <v>800</v>
          </cell>
        </row>
        <row r="1300">
          <cell r="C1300" t="str">
            <v>23</v>
          </cell>
          <cell r="G1300" t="str">
            <v>236570</v>
          </cell>
          <cell r="I1300" t="str">
            <v>900</v>
          </cell>
          <cell r="M1300">
            <v>-1053000</v>
          </cell>
          <cell r="N1300">
            <v>0</v>
          </cell>
          <cell r="O1300">
            <v>1055000</v>
          </cell>
          <cell r="P1300">
            <v>2071000</v>
          </cell>
          <cell r="Q1300">
            <v>3003000</v>
          </cell>
          <cell r="R1300">
            <v>3296000</v>
          </cell>
          <cell r="S1300">
            <v>3296000</v>
          </cell>
          <cell r="T1300">
            <v>4339000</v>
          </cell>
          <cell r="U1300">
            <v>4954000</v>
          </cell>
          <cell r="V1300">
            <v>5530000</v>
          </cell>
          <cell r="W1300">
            <v>6148000</v>
          </cell>
          <cell r="X1300">
            <v>6850000</v>
          </cell>
          <cell r="Y1300">
            <v>-728000</v>
          </cell>
          <cell r="AA1300" t="str">
            <v>900</v>
          </cell>
        </row>
        <row r="1301">
          <cell r="C1301" t="str">
            <v>23</v>
          </cell>
          <cell r="G1301" t="str">
            <v>236575</v>
          </cell>
          <cell r="I1301" t="str">
            <v>100</v>
          </cell>
          <cell r="M1301">
            <v>0</v>
          </cell>
          <cell r="N1301">
            <v>-820111000</v>
          </cell>
          <cell r="O1301">
            <v>-1727732000</v>
          </cell>
          <cell r="P1301">
            <v>-2639344000</v>
          </cell>
          <cell r="Q1301">
            <v>-3477050000</v>
          </cell>
          <cell r="R1301">
            <v>-4349915000</v>
          </cell>
          <cell r="S1301">
            <v>-5157396000</v>
          </cell>
          <cell r="T1301">
            <v>-6001234000</v>
          </cell>
          <cell r="U1301">
            <v>-6844050131</v>
          </cell>
          <cell r="V1301">
            <v>-7829548230</v>
          </cell>
          <cell r="W1301">
            <v>-9008472277</v>
          </cell>
          <cell r="X1301">
            <v>-10046532002</v>
          </cell>
          <cell r="Y1301">
            <v>0</v>
          </cell>
          <cell r="AA1301" t="str">
            <v>100</v>
          </cell>
        </row>
        <row r="1302">
          <cell r="C1302" t="str">
            <v>23</v>
          </cell>
          <cell r="G1302" t="str">
            <v>236575</v>
          </cell>
          <cell r="I1302" t="str">
            <v>140</v>
          </cell>
          <cell r="M1302">
            <v>0</v>
          </cell>
          <cell r="N1302">
            <v>0</v>
          </cell>
          <cell r="O1302">
            <v>-13000</v>
          </cell>
          <cell r="P1302">
            <v>-13000</v>
          </cell>
          <cell r="Q1302">
            <v>-13000</v>
          </cell>
          <cell r="R1302">
            <v>-13000</v>
          </cell>
          <cell r="S1302">
            <v>-13000</v>
          </cell>
          <cell r="T1302">
            <v>-13000</v>
          </cell>
          <cell r="U1302">
            <v>-13000</v>
          </cell>
          <cell r="V1302">
            <v>-13000</v>
          </cell>
          <cell r="W1302">
            <v>-13000</v>
          </cell>
          <cell r="X1302">
            <v>-13000</v>
          </cell>
          <cell r="Y1302">
            <v>0</v>
          </cell>
          <cell r="AA1302" t="str">
            <v>140</v>
          </cell>
        </row>
        <row r="1303">
          <cell r="C1303" t="str">
            <v>23</v>
          </cell>
          <cell r="G1303" t="str">
            <v>236575</v>
          </cell>
          <cell r="I1303" t="str">
            <v>190</v>
          </cell>
          <cell r="M1303">
            <v>0</v>
          </cell>
          <cell r="N1303">
            <v>-2569000</v>
          </cell>
          <cell r="O1303">
            <v>-5563000</v>
          </cell>
          <cell r="P1303">
            <v>-8132000</v>
          </cell>
          <cell r="Q1303">
            <v>-10848000</v>
          </cell>
          <cell r="R1303">
            <v>-14464000</v>
          </cell>
          <cell r="S1303">
            <v>-17097000</v>
          </cell>
          <cell r="T1303">
            <v>-17158000</v>
          </cell>
          <cell r="U1303">
            <v>-17682847</v>
          </cell>
          <cell r="V1303">
            <v>-20662763</v>
          </cell>
          <cell r="W1303">
            <v>-23480263</v>
          </cell>
          <cell r="X1303">
            <v>-26396243</v>
          </cell>
          <cell r="Y1303">
            <v>0</v>
          </cell>
          <cell r="AA1303" t="str">
            <v>190</v>
          </cell>
        </row>
        <row r="1304">
          <cell r="C1304" t="str">
            <v>23</v>
          </cell>
          <cell r="G1304" t="str">
            <v>236575</v>
          </cell>
          <cell r="I1304" t="str">
            <v>200</v>
          </cell>
          <cell r="M1304">
            <v>0</v>
          </cell>
          <cell r="N1304">
            <v>-4099516.53</v>
          </cell>
          <cell r="O1304">
            <v>-10092338</v>
          </cell>
          <cell r="P1304">
            <v>-2910931</v>
          </cell>
          <cell r="Q1304">
            <v>-4250532</v>
          </cell>
          <cell r="R1304">
            <v>-6486855</v>
          </cell>
          <cell r="S1304">
            <v>-6660022</v>
          </cell>
          <cell r="T1304">
            <v>-6793911</v>
          </cell>
          <cell r="U1304">
            <v>-6905066</v>
          </cell>
          <cell r="V1304">
            <v>-7148440</v>
          </cell>
          <cell r="W1304">
            <v>-7710228</v>
          </cell>
          <cell r="X1304">
            <v>-8039597</v>
          </cell>
          <cell r="Y1304">
            <v>0</v>
          </cell>
          <cell r="AA1304" t="str">
            <v>200</v>
          </cell>
        </row>
        <row r="1305">
          <cell r="C1305" t="str">
            <v>23</v>
          </cell>
          <cell r="G1305" t="str">
            <v>236715</v>
          </cell>
          <cell r="I1305" t="str">
            <v>100</v>
          </cell>
          <cell r="M1305">
            <v>0</v>
          </cell>
          <cell r="N1305">
            <v>-20616092</v>
          </cell>
          <cell r="O1305">
            <v>-34925653</v>
          </cell>
          <cell r="P1305">
            <v>-47686923</v>
          </cell>
          <cell r="Q1305">
            <v>-61979630</v>
          </cell>
          <cell r="R1305">
            <v>-81067014</v>
          </cell>
          <cell r="S1305">
            <v>-95601497</v>
          </cell>
          <cell r="T1305">
            <v>-118224223</v>
          </cell>
          <cell r="U1305">
            <v>-137921697</v>
          </cell>
          <cell r="V1305">
            <v>-161834146</v>
          </cell>
          <cell r="W1305">
            <v>-194302497</v>
          </cell>
          <cell r="X1305">
            <v>-213399322</v>
          </cell>
          <cell r="Y1305">
            <v>0</v>
          </cell>
          <cell r="AA1305" t="str">
            <v>100</v>
          </cell>
        </row>
        <row r="1306">
          <cell r="C1306" t="str">
            <v>23</v>
          </cell>
          <cell r="G1306" t="str">
            <v>236715</v>
          </cell>
          <cell r="I1306" t="str">
            <v>200</v>
          </cell>
          <cell r="M1306">
            <v>0</v>
          </cell>
          <cell r="N1306">
            <v>-1023200</v>
          </cell>
          <cell r="O1306">
            <v>-2989085</v>
          </cell>
          <cell r="P1306">
            <v>-4204299</v>
          </cell>
          <cell r="Q1306">
            <v>-6886572</v>
          </cell>
          <cell r="R1306">
            <v>-8734715</v>
          </cell>
          <cell r="S1306">
            <v>-9408760</v>
          </cell>
          <cell r="T1306">
            <v>-10716471</v>
          </cell>
          <cell r="U1306">
            <v>-12686056</v>
          </cell>
          <cell r="V1306">
            <v>-14489070</v>
          </cell>
          <cell r="W1306">
            <v>-15860714</v>
          </cell>
          <cell r="X1306">
            <v>-17261893</v>
          </cell>
          <cell r="Y1306">
            <v>0</v>
          </cell>
          <cell r="AA1306" t="str">
            <v>200</v>
          </cell>
        </row>
        <row r="1307">
          <cell r="C1307" t="str">
            <v>23</v>
          </cell>
          <cell r="G1307" t="str">
            <v>236720</v>
          </cell>
          <cell r="I1307" t="str">
            <v>100</v>
          </cell>
          <cell r="M1307">
            <v>0</v>
          </cell>
          <cell r="N1307">
            <v>0</v>
          </cell>
          <cell r="O1307">
            <v>-48520</v>
          </cell>
          <cell r="P1307">
            <v>-967777</v>
          </cell>
          <cell r="Q1307">
            <v>-2501572</v>
          </cell>
          <cell r="R1307">
            <v>-2756093</v>
          </cell>
          <cell r="S1307">
            <v>-4952545</v>
          </cell>
          <cell r="T1307">
            <v>-5721178</v>
          </cell>
          <cell r="U1307">
            <v>-6155405</v>
          </cell>
          <cell r="V1307">
            <v>-6832307</v>
          </cell>
          <cell r="W1307">
            <v>-9081647</v>
          </cell>
          <cell r="X1307">
            <v>-9567613</v>
          </cell>
          <cell r="Y1307">
            <v>0</v>
          </cell>
          <cell r="AA1307" t="str">
            <v>100</v>
          </cell>
        </row>
        <row r="1308">
          <cell r="C1308" t="str">
            <v>23</v>
          </cell>
          <cell r="G1308" t="str">
            <v>236725</v>
          </cell>
          <cell r="I1308" t="str">
            <v>100</v>
          </cell>
          <cell r="M1308">
            <v>0</v>
          </cell>
          <cell r="N1308">
            <v>-42529209</v>
          </cell>
          <cell r="O1308">
            <v>-106048565</v>
          </cell>
          <cell r="P1308">
            <v>-171306270</v>
          </cell>
          <cell r="Q1308">
            <v>-230725127</v>
          </cell>
          <cell r="R1308">
            <v>-292717608</v>
          </cell>
          <cell r="S1308">
            <v>-357867793</v>
          </cell>
          <cell r="T1308">
            <v>-444822994</v>
          </cell>
          <cell r="U1308">
            <v>-497640554</v>
          </cell>
          <cell r="V1308">
            <v>-573217915</v>
          </cell>
          <cell r="W1308">
            <v>-653906608</v>
          </cell>
          <cell r="X1308">
            <v>-771697432</v>
          </cell>
          <cell r="Y1308">
            <v>0</v>
          </cell>
          <cell r="AA1308" t="str">
            <v>100</v>
          </cell>
        </row>
        <row r="1309">
          <cell r="C1309" t="str">
            <v>23</v>
          </cell>
          <cell r="G1309" t="str">
            <v>236725</v>
          </cell>
          <cell r="I1309" t="str">
            <v>200</v>
          </cell>
          <cell r="M1309">
            <v>0</v>
          </cell>
          <cell r="N1309">
            <v>-845390</v>
          </cell>
          <cell r="O1309">
            <v>-1100505</v>
          </cell>
          <cell r="P1309">
            <v>-1714989</v>
          </cell>
          <cell r="Q1309">
            <v>-2212201</v>
          </cell>
          <cell r="R1309">
            <v>-2650765</v>
          </cell>
          <cell r="S1309">
            <v>-3597174</v>
          </cell>
          <cell r="T1309">
            <v>-4561190</v>
          </cell>
          <cell r="U1309">
            <v>-8289765</v>
          </cell>
          <cell r="V1309">
            <v>-10229871</v>
          </cell>
          <cell r="W1309">
            <v>-11138741</v>
          </cell>
          <cell r="X1309">
            <v>-14468223</v>
          </cell>
          <cell r="Y1309">
            <v>0</v>
          </cell>
          <cell r="AA1309" t="str">
            <v>200</v>
          </cell>
        </row>
        <row r="1310">
          <cell r="C1310" t="str">
            <v>23</v>
          </cell>
          <cell r="G1310" t="str">
            <v>236725</v>
          </cell>
          <cell r="I1310" t="str">
            <v>400</v>
          </cell>
          <cell r="M1310">
            <v>0</v>
          </cell>
          <cell r="N1310">
            <v>0</v>
          </cell>
          <cell r="O1310">
            <v>0</v>
          </cell>
          <cell r="P1310">
            <v>-647615.23</v>
          </cell>
          <cell r="Q1310">
            <v>-1571047.97</v>
          </cell>
          <cell r="R1310">
            <v>-2486281.8199999998</v>
          </cell>
          <cell r="S1310">
            <v>-4799103.33</v>
          </cell>
          <cell r="T1310">
            <v>-5739828.7400000002</v>
          </cell>
          <cell r="U1310">
            <v>-7994502.96</v>
          </cell>
          <cell r="V1310">
            <v>-9045160.7100000009</v>
          </cell>
          <cell r="W1310">
            <v>-10248566.07</v>
          </cell>
          <cell r="X1310">
            <v>-11453776.74</v>
          </cell>
          <cell r="Y1310">
            <v>0</v>
          </cell>
          <cell r="AA1310" t="str">
            <v>400</v>
          </cell>
        </row>
        <row r="1311">
          <cell r="C1311" t="str">
            <v>23</v>
          </cell>
          <cell r="G1311" t="str">
            <v>236730</v>
          </cell>
          <cell r="I1311" t="str">
            <v>100</v>
          </cell>
          <cell r="M1311">
            <v>0</v>
          </cell>
          <cell r="N1311">
            <v>-7019207</v>
          </cell>
          <cell r="O1311">
            <v>-14710034</v>
          </cell>
          <cell r="P1311">
            <v>-19263943</v>
          </cell>
          <cell r="Q1311">
            <v>-26251599</v>
          </cell>
          <cell r="R1311">
            <v>-34933461</v>
          </cell>
          <cell r="S1311">
            <v>-44607858</v>
          </cell>
          <cell r="T1311">
            <v>-52983894</v>
          </cell>
          <cell r="U1311">
            <v>-64861495</v>
          </cell>
          <cell r="V1311">
            <v>-75896153</v>
          </cell>
          <cell r="W1311">
            <v>-87295250</v>
          </cell>
          <cell r="X1311">
            <v>-101811910</v>
          </cell>
          <cell r="Y1311">
            <v>0</v>
          </cell>
          <cell r="AA1311" t="str">
            <v>100</v>
          </cell>
        </row>
        <row r="1312">
          <cell r="C1312" t="str">
            <v>23</v>
          </cell>
          <cell r="G1312" t="str">
            <v>236730</v>
          </cell>
          <cell r="I1312" t="str">
            <v>200</v>
          </cell>
          <cell r="M1312">
            <v>0</v>
          </cell>
          <cell r="N1312">
            <v>-6040</v>
          </cell>
          <cell r="O1312">
            <v>-28760</v>
          </cell>
          <cell r="P1312">
            <v>-49840</v>
          </cell>
          <cell r="Q1312">
            <v>-84296</v>
          </cell>
          <cell r="R1312">
            <v>-147496</v>
          </cell>
          <cell r="S1312">
            <v>-180216</v>
          </cell>
          <cell r="T1312">
            <v>-325760</v>
          </cell>
          <cell r="U1312">
            <v>-325760</v>
          </cell>
          <cell r="V1312">
            <v>-453280</v>
          </cell>
          <cell r="W1312">
            <v>-900880</v>
          </cell>
          <cell r="X1312">
            <v>-1007040</v>
          </cell>
          <cell r="Y1312">
            <v>0</v>
          </cell>
          <cell r="AA1312" t="str">
            <v>200</v>
          </cell>
        </row>
        <row r="1313">
          <cell r="C1313" t="str">
            <v>23</v>
          </cell>
          <cell r="G1313" t="str">
            <v>236740</v>
          </cell>
          <cell r="I1313" t="str">
            <v>100</v>
          </cell>
          <cell r="M1313">
            <v>0</v>
          </cell>
          <cell r="N1313">
            <v>-97553227</v>
          </cell>
          <cell r="O1313">
            <v>-311083565</v>
          </cell>
          <cell r="P1313">
            <v>-456205902</v>
          </cell>
          <cell r="Q1313">
            <v>-580742408</v>
          </cell>
          <cell r="R1313">
            <v>-773435089</v>
          </cell>
          <cell r="S1313">
            <v>-935466757</v>
          </cell>
          <cell r="T1313">
            <v>-1131734295</v>
          </cell>
          <cell r="U1313">
            <v>-1274635835</v>
          </cell>
          <cell r="V1313">
            <v>-1463339678</v>
          </cell>
          <cell r="W1313">
            <v>-1740583905</v>
          </cell>
          <cell r="X1313">
            <v>-1933837786</v>
          </cell>
          <cell r="Y1313">
            <v>0</v>
          </cell>
          <cell r="AA1313" t="str">
            <v>100</v>
          </cell>
        </row>
        <row r="1314">
          <cell r="C1314" t="str">
            <v>23</v>
          </cell>
          <cell r="G1314" t="str">
            <v>236740</v>
          </cell>
          <cell r="I1314" t="str">
            <v>200</v>
          </cell>
          <cell r="M1314">
            <v>0</v>
          </cell>
          <cell r="N1314">
            <v>0</v>
          </cell>
          <cell r="O1314">
            <v>-113120</v>
          </cell>
          <cell r="P1314">
            <v>-793360</v>
          </cell>
          <cell r="Q1314">
            <v>-1067255</v>
          </cell>
          <cell r="R1314">
            <v>-2252963</v>
          </cell>
          <cell r="S1314">
            <v>-4688963</v>
          </cell>
          <cell r="T1314">
            <v>-7008931</v>
          </cell>
          <cell r="U1314">
            <v>-8131435</v>
          </cell>
          <cell r="V1314">
            <v>-9103889</v>
          </cell>
          <cell r="W1314">
            <v>-10807589</v>
          </cell>
          <cell r="X1314">
            <v>-12838033</v>
          </cell>
          <cell r="Y1314">
            <v>0</v>
          </cell>
          <cell r="AA1314" t="str">
            <v>200</v>
          </cell>
        </row>
        <row r="1315">
          <cell r="C1315" t="str">
            <v>23</v>
          </cell>
          <cell r="G1315" t="str">
            <v>236770</v>
          </cell>
          <cell r="I1315" t="str">
            <v>100</v>
          </cell>
          <cell r="M1315">
            <v>0</v>
          </cell>
          <cell r="N1315">
            <v>-398165</v>
          </cell>
          <cell r="O1315">
            <v>-2199852</v>
          </cell>
          <cell r="P1315">
            <v>-3685125</v>
          </cell>
          <cell r="Q1315">
            <v>-9020350</v>
          </cell>
          <cell r="R1315">
            <v>-16678843</v>
          </cell>
          <cell r="S1315">
            <v>-21297556</v>
          </cell>
          <cell r="T1315">
            <v>-25913594</v>
          </cell>
          <cell r="U1315">
            <v>-29779851</v>
          </cell>
          <cell r="V1315">
            <v>-34314477</v>
          </cell>
          <cell r="W1315">
            <v>-40543286</v>
          </cell>
          <cell r="X1315">
            <v>-46816736</v>
          </cell>
          <cell r="Y1315">
            <v>0</v>
          </cell>
          <cell r="AA1315" t="str">
            <v>100</v>
          </cell>
        </row>
        <row r="1316">
          <cell r="C1316" t="str">
            <v>23</v>
          </cell>
          <cell r="G1316" t="str">
            <v>236798</v>
          </cell>
          <cell r="I1316" t="str">
            <v/>
          </cell>
          <cell r="M1316">
            <v>-350410000</v>
          </cell>
          <cell r="N1316">
            <v>0</v>
          </cell>
          <cell r="O1316">
            <v>169991000</v>
          </cell>
          <cell r="P1316">
            <v>473248000</v>
          </cell>
          <cell r="Q1316">
            <v>706527000</v>
          </cell>
          <cell r="R1316">
            <v>923043000</v>
          </cell>
          <cell r="S1316">
            <v>1217861000</v>
          </cell>
          <cell r="T1316">
            <v>1482469000</v>
          </cell>
          <cell r="U1316">
            <v>1807753000</v>
          </cell>
          <cell r="V1316">
            <v>2048424000</v>
          </cell>
          <cell r="W1316">
            <v>2358758000</v>
          </cell>
          <cell r="X1316">
            <v>2774672000</v>
          </cell>
          <cell r="Y1316">
            <v>-615275000</v>
          </cell>
          <cell r="AA1316" t="str">
            <v/>
          </cell>
        </row>
        <row r="1317">
          <cell r="C1317" t="str">
            <v>23</v>
          </cell>
          <cell r="G1317" t="str">
            <v>236805</v>
          </cell>
          <cell r="I1317" t="str">
            <v/>
          </cell>
          <cell r="M1317">
            <v>0</v>
          </cell>
          <cell r="N1317">
            <v>-1236762.58</v>
          </cell>
          <cell r="O1317">
            <v>-1887746.06</v>
          </cell>
          <cell r="P1317">
            <v>-2695106.27</v>
          </cell>
          <cell r="Q1317">
            <v>-4750713.46</v>
          </cell>
          <cell r="R1317">
            <v>-7601586.1399999997</v>
          </cell>
          <cell r="S1317">
            <v>-10032643.77</v>
          </cell>
          <cell r="T1317">
            <v>-12740775.560000001</v>
          </cell>
          <cell r="U1317">
            <v>-13926694.77</v>
          </cell>
          <cell r="V1317">
            <v>-15633738.5</v>
          </cell>
          <cell r="W1317">
            <v>-17921751.149999999</v>
          </cell>
          <cell r="X1317">
            <v>-18934515.870000001</v>
          </cell>
          <cell r="Y1317">
            <v>-27627518.289999999</v>
          </cell>
          <cell r="AA1317" t="str">
            <v/>
          </cell>
        </row>
        <row r="1318">
          <cell r="C1318" t="str">
            <v>23</v>
          </cell>
          <cell r="G1318" t="str">
            <v>236830</v>
          </cell>
          <cell r="I1318" t="str">
            <v/>
          </cell>
          <cell r="M1318">
            <v>0</v>
          </cell>
          <cell r="N1318">
            <v>-763293.94</v>
          </cell>
          <cell r="O1318">
            <v>-1431042.8</v>
          </cell>
          <cell r="P1318">
            <v>-1873827.34</v>
          </cell>
          <cell r="Q1318">
            <v>-2702181.61</v>
          </cell>
          <cell r="R1318">
            <v>-3418127.41</v>
          </cell>
          <cell r="S1318">
            <v>-3946724.75</v>
          </cell>
          <cell r="T1318">
            <v>-4730310.5999999996</v>
          </cell>
          <cell r="U1318">
            <v>-5435706.3700000001</v>
          </cell>
          <cell r="V1318">
            <v>-6319735.5300000003</v>
          </cell>
          <cell r="W1318">
            <v>-7033233.2400000002</v>
          </cell>
          <cell r="X1318">
            <v>-7904129.71</v>
          </cell>
          <cell r="Y1318">
            <v>-8578738.2699999996</v>
          </cell>
          <cell r="AA1318" t="str">
            <v/>
          </cell>
        </row>
        <row r="1319">
          <cell r="C1319" t="str">
            <v>23</v>
          </cell>
          <cell r="G1319" t="str">
            <v>236898</v>
          </cell>
          <cell r="I1319" t="str">
            <v/>
          </cell>
          <cell r="M1319">
            <v>-2856000</v>
          </cell>
          <cell r="N1319">
            <v>0</v>
          </cell>
          <cell r="O1319">
            <v>0</v>
          </cell>
          <cell r="P1319">
            <v>3319000</v>
          </cell>
          <cell r="Q1319">
            <v>3319000</v>
          </cell>
          <cell r="R1319">
            <v>7453000</v>
          </cell>
          <cell r="S1319">
            <v>7453000</v>
          </cell>
          <cell r="T1319">
            <v>13980000</v>
          </cell>
          <cell r="U1319">
            <v>13980000</v>
          </cell>
          <cell r="V1319">
            <v>19363000</v>
          </cell>
          <cell r="W1319">
            <v>19363000</v>
          </cell>
          <cell r="X1319">
            <v>24956000</v>
          </cell>
          <cell r="Y1319">
            <v>24956000</v>
          </cell>
          <cell r="AA1319" t="str">
            <v/>
          </cell>
        </row>
        <row r="1320">
          <cell r="C1320" t="str">
            <v>23</v>
          </cell>
          <cell r="G1320" t="str">
            <v>237005</v>
          </cell>
          <cell r="I1320" t="str">
            <v>1</v>
          </cell>
          <cell r="M1320">
            <v>-813923300</v>
          </cell>
          <cell r="N1320">
            <v>-415825700</v>
          </cell>
          <cell r="O1320">
            <v>-387086200</v>
          </cell>
          <cell r="P1320">
            <v>-398998197</v>
          </cell>
          <cell r="Q1320">
            <v>-397938966</v>
          </cell>
          <cell r="R1320">
            <v>-437870960</v>
          </cell>
          <cell r="S1320">
            <v>-441547600</v>
          </cell>
          <cell r="T1320">
            <v>-451924225</v>
          </cell>
          <cell r="U1320">
            <v>-446402650</v>
          </cell>
          <cell r="V1320">
            <v>-442465070</v>
          </cell>
          <cell r="W1320">
            <v>-454049091</v>
          </cell>
          <cell r="X1320">
            <v>-460036250</v>
          </cell>
          <cell r="Y1320">
            <v>-886571280</v>
          </cell>
          <cell r="AA1320" t="str">
            <v>1</v>
          </cell>
        </row>
        <row r="1321">
          <cell r="C1321" t="str">
            <v>23</v>
          </cell>
          <cell r="G1321" t="str">
            <v>237005</v>
          </cell>
          <cell r="I1321" t="str">
            <v>999</v>
          </cell>
          <cell r="M1321">
            <v>-48709854</v>
          </cell>
          <cell r="N1321">
            <v>-6800122</v>
          </cell>
          <cell r="O1321">
            <v>-6560121</v>
          </cell>
          <cell r="P1321">
            <v>-820001</v>
          </cell>
          <cell r="Q1321">
            <v>-43215922</v>
          </cell>
          <cell r="R1321">
            <v>-38097732</v>
          </cell>
          <cell r="S1321">
            <v>-5345457</v>
          </cell>
          <cell r="T1321">
            <v>-2241290</v>
          </cell>
          <cell r="U1321">
            <v>-12327917</v>
          </cell>
          <cell r="V1321">
            <v>-17074829</v>
          </cell>
          <cell r="W1321">
            <v>-9335373</v>
          </cell>
          <cell r="X1321">
            <v>-540000</v>
          </cell>
          <cell r="Y1321">
            <v>0</v>
          </cell>
          <cell r="AA1321" t="str">
            <v>999</v>
          </cell>
        </row>
        <row r="1322">
          <cell r="C1322" t="str">
            <v>23</v>
          </cell>
          <cell r="G1322" t="str">
            <v>237006</v>
          </cell>
          <cell r="I1322" t="str">
            <v>1</v>
          </cell>
          <cell r="M1322">
            <v>-104685900</v>
          </cell>
          <cell r="N1322">
            <v>-44736100</v>
          </cell>
          <cell r="O1322">
            <v>-49128600</v>
          </cell>
          <cell r="P1322">
            <v>-49452605</v>
          </cell>
          <cell r="Q1322">
            <v>-49464100</v>
          </cell>
          <cell r="R1322">
            <v>-55692700</v>
          </cell>
          <cell r="S1322">
            <v>-54538813</v>
          </cell>
          <cell r="T1322">
            <v>-55006526</v>
          </cell>
          <cell r="U1322">
            <v>-54727470</v>
          </cell>
          <cell r="V1322">
            <v>-54637947</v>
          </cell>
          <cell r="W1322">
            <v>-56223948</v>
          </cell>
          <cell r="X1322">
            <v>-56843948</v>
          </cell>
          <cell r="Y1322">
            <v>-112405764</v>
          </cell>
          <cell r="AA1322" t="str">
            <v>1</v>
          </cell>
        </row>
        <row r="1323">
          <cell r="C1323" t="str">
            <v>23</v>
          </cell>
          <cell r="G1323" t="str">
            <v>237010</v>
          </cell>
          <cell r="I1323" t="str">
            <v>500</v>
          </cell>
          <cell r="M1323">
            <v>-219377340</v>
          </cell>
          <cell r="N1323">
            <v>-91331130</v>
          </cell>
          <cell r="O1323">
            <v>-81903870</v>
          </cell>
          <cell r="P1323">
            <v>-85970100</v>
          </cell>
          <cell r="Q1323">
            <v>-85221600</v>
          </cell>
          <cell r="R1323">
            <v>-115241610</v>
          </cell>
          <cell r="S1323">
            <v>-96130080</v>
          </cell>
          <cell r="T1323">
            <v>-117663630</v>
          </cell>
          <cell r="U1323">
            <v>-94305750</v>
          </cell>
          <cell r="V1323">
            <v>-95621040</v>
          </cell>
          <cell r="W1323">
            <v>-118875660</v>
          </cell>
          <cell r="X1323">
            <v>-103139460</v>
          </cell>
          <cell r="Y1323">
            <v>-213381570</v>
          </cell>
          <cell r="AA1323" t="str">
            <v>500</v>
          </cell>
        </row>
        <row r="1324">
          <cell r="C1324" t="str">
            <v>23</v>
          </cell>
          <cell r="G1324" t="str">
            <v>237010</v>
          </cell>
          <cell r="I1324" t="str">
            <v>501</v>
          </cell>
          <cell r="M1324">
            <v>-146251560</v>
          </cell>
          <cell r="N1324">
            <v>-60887420</v>
          </cell>
          <cell r="O1324">
            <v>-54602580</v>
          </cell>
          <cell r="P1324">
            <v>-57313400</v>
          </cell>
          <cell r="Q1324">
            <v>-56814400</v>
          </cell>
          <cell r="R1324">
            <v>-76827740</v>
          </cell>
          <cell r="S1324">
            <v>-64086720</v>
          </cell>
          <cell r="T1324">
            <v>-78442420</v>
          </cell>
          <cell r="U1324">
            <v>-62870500</v>
          </cell>
          <cell r="V1324">
            <v>-63747360</v>
          </cell>
          <cell r="W1324">
            <v>-79250440</v>
          </cell>
          <cell r="X1324">
            <v>-68759640</v>
          </cell>
          <cell r="Y1324">
            <v>-142254380</v>
          </cell>
          <cell r="AA1324" t="str">
            <v>501</v>
          </cell>
        </row>
        <row r="1325">
          <cell r="C1325" t="str">
            <v>23</v>
          </cell>
          <cell r="G1325" t="str">
            <v>237010</v>
          </cell>
          <cell r="I1325" t="str">
            <v>502</v>
          </cell>
          <cell r="M1325">
            <v>-292503120</v>
          </cell>
          <cell r="N1325">
            <v>-121774840</v>
          </cell>
          <cell r="O1325">
            <v>-109205160</v>
          </cell>
          <cell r="P1325">
            <v>-114626800</v>
          </cell>
          <cell r="Q1325">
            <v>-113628800</v>
          </cell>
          <cell r="R1325">
            <v>-153655480</v>
          </cell>
          <cell r="S1325">
            <v>-128173440</v>
          </cell>
          <cell r="T1325">
            <v>-156884840</v>
          </cell>
          <cell r="U1325">
            <v>-125741000</v>
          </cell>
          <cell r="V1325">
            <v>-127494720</v>
          </cell>
          <cell r="W1325">
            <v>-158500880</v>
          </cell>
          <cell r="X1325">
            <v>-137519280</v>
          </cell>
          <cell r="Y1325">
            <v>-284508760</v>
          </cell>
          <cell r="AA1325" t="str">
            <v>502</v>
          </cell>
        </row>
        <row r="1326">
          <cell r="C1326" t="str">
            <v>23</v>
          </cell>
          <cell r="G1326" t="str">
            <v>237010</v>
          </cell>
          <cell r="I1326" t="str">
            <v>999</v>
          </cell>
          <cell r="M1326">
            <v>-80616984</v>
          </cell>
          <cell r="N1326">
            <v>-22629816</v>
          </cell>
          <cell r="O1326">
            <v>-17517641</v>
          </cell>
          <cell r="P1326">
            <v>-1832400</v>
          </cell>
          <cell r="Q1326">
            <v>-992572</v>
          </cell>
          <cell r="R1326">
            <v>-17025539</v>
          </cell>
          <cell r="S1326">
            <v>-8200107</v>
          </cell>
          <cell r="T1326">
            <v>0</v>
          </cell>
          <cell r="U1326">
            <v>-351533</v>
          </cell>
          <cell r="V1326">
            <v>-888608</v>
          </cell>
          <cell r="W1326">
            <v>0</v>
          </cell>
          <cell r="X1326">
            <v>-66360582</v>
          </cell>
          <cell r="Y1326">
            <v>0</v>
          </cell>
          <cell r="AA1326" t="str">
            <v>999</v>
          </cell>
        </row>
        <row r="1327">
          <cell r="C1327" t="str">
            <v>23</v>
          </cell>
          <cell r="G1327" t="str">
            <v>237025</v>
          </cell>
          <cell r="I1327" t="str">
            <v/>
          </cell>
          <cell r="M1327">
            <v>-2357386</v>
          </cell>
          <cell r="N1327">
            <v>-2233427</v>
          </cell>
          <cell r="O1327">
            <v>-2954934</v>
          </cell>
          <cell r="P1327">
            <v>-3127029</v>
          </cell>
          <cell r="Q1327">
            <v>0</v>
          </cell>
          <cell r="R1327">
            <v>-3232055</v>
          </cell>
          <cell r="S1327">
            <v>-2827969</v>
          </cell>
          <cell r="T1327">
            <v>-2783434</v>
          </cell>
          <cell r="U1327">
            <v>-3074573</v>
          </cell>
          <cell r="V1327">
            <v>-3203716</v>
          </cell>
          <cell r="W1327">
            <v>-2973189</v>
          </cell>
          <cell r="X1327">
            <v>-3709569</v>
          </cell>
          <cell r="Y1327">
            <v>0</v>
          </cell>
          <cell r="AA1327" t="str">
            <v/>
          </cell>
        </row>
        <row r="1328">
          <cell r="C1328" t="str">
            <v>23</v>
          </cell>
          <cell r="G1328" t="str">
            <v>237035</v>
          </cell>
          <cell r="I1328" t="str">
            <v>005</v>
          </cell>
          <cell r="M1328">
            <v>-1435856</v>
          </cell>
          <cell r="N1328">
            <v>-1542665</v>
          </cell>
          <cell r="O1328">
            <v>-1603468</v>
          </cell>
          <cell r="P1328">
            <v>-1467709</v>
          </cell>
          <cell r="Q1328">
            <v>-67444</v>
          </cell>
          <cell r="R1328">
            <v>-1903114</v>
          </cell>
          <cell r="S1328">
            <v>-1705512</v>
          </cell>
          <cell r="T1328">
            <v>-1709071</v>
          </cell>
          <cell r="U1328">
            <v>-1689428</v>
          </cell>
          <cell r="V1328">
            <v>-1772492</v>
          </cell>
          <cell r="W1328">
            <v>-1723413</v>
          </cell>
          <cell r="X1328">
            <v>-2242133</v>
          </cell>
          <cell r="Y1328">
            <v>0</v>
          </cell>
          <cell r="AA1328" t="str">
            <v>005</v>
          </cell>
        </row>
        <row r="1329">
          <cell r="C1329" t="str">
            <v>23</v>
          </cell>
          <cell r="G1329" t="str">
            <v>237040</v>
          </cell>
          <cell r="I1329" t="str">
            <v>002</v>
          </cell>
          <cell r="M1329">
            <v>-75387</v>
          </cell>
          <cell r="N1329">
            <v>-2392654</v>
          </cell>
          <cell r="O1329">
            <v>-1293498</v>
          </cell>
          <cell r="P1329">
            <v>-1510743</v>
          </cell>
          <cell r="Q1329">
            <v>0</v>
          </cell>
          <cell r="R1329">
            <v>-1574316</v>
          </cell>
          <cell r="S1329">
            <v>-1550105</v>
          </cell>
          <cell r="T1329">
            <v>-1385303</v>
          </cell>
          <cell r="U1329">
            <v>-1278551</v>
          </cell>
          <cell r="V1329">
            <v>-1337481</v>
          </cell>
          <cell r="W1329">
            <v>-1361452</v>
          </cell>
          <cell r="X1329">
            <v>-1432568</v>
          </cell>
          <cell r="Y1329">
            <v>0</v>
          </cell>
          <cell r="AA1329" t="str">
            <v>002</v>
          </cell>
        </row>
        <row r="1330">
          <cell r="C1330" t="str">
            <v>23</v>
          </cell>
          <cell r="G1330" t="str">
            <v>237040</v>
          </cell>
          <cell r="I1330" t="str">
            <v>003</v>
          </cell>
          <cell r="M1330">
            <v>-4602995</v>
          </cell>
          <cell r="N1330">
            <v>-6862947</v>
          </cell>
          <cell r="O1330">
            <v>-7092256</v>
          </cell>
          <cell r="P1330">
            <v>-6789605</v>
          </cell>
          <cell r="Q1330">
            <v>0</v>
          </cell>
          <cell r="R1330">
            <v>-8441889</v>
          </cell>
          <cell r="S1330">
            <v>-7568915</v>
          </cell>
          <cell r="T1330">
            <v>-8157430</v>
          </cell>
          <cell r="U1330">
            <v>-8342630</v>
          </cell>
          <cell r="V1330">
            <v>-8433557</v>
          </cell>
          <cell r="W1330">
            <v>-8346452</v>
          </cell>
          <cell r="X1330">
            <v>-8879779</v>
          </cell>
          <cell r="Y1330">
            <v>0</v>
          </cell>
          <cell r="AA1330" t="str">
            <v>003</v>
          </cell>
        </row>
        <row r="1331">
          <cell r="C1331" t="str">
            <v>23</v>
          </cell>
          <cell r="G1331" t="str">
            <v>237040</v>
          </cell>
          <cell r="I1331" t="str">
            <v>005</v>
          </cell>
          <cell r="M1331">
            <v>-4537607</v>
          </cell>
          <cell r="N1331">
            <v>-5331103</v>
          </cell>
          <cell r="O1331">
            <v>-5586032</v>
          </cell>
          <cell r="P1331">
            <v>-5017329</v>
          </cell>
          <cell r="Q1331">
            <v>0</v>
          </cell>
          <cell r="R1331">
            <v>-6397968</v>
          </cell>
          <cell r="S1331">
            <v>-5241372</v>
          </cell>
          <cell r="T1331">
            <v>-5815396</v>
          </cell>
          <cell r="U1331">
            <v>-6269169</v>
          </cell>
          <cell r="V1331">
            <v>-6511129</v>
          </cell>
          <cell r="W1331">
            <v>-6359972</v>
          </cell>
          <cell r="X1331">
            <v>-6653924</v>
          </cell>
          <cell r="Y1331">
            <v>0</v>
          </cell>
          <cell r="AA1331" t="str">
            <v>005</v>
          </cell>
        </row>
        <row r="1332">
          <cell r="C1332" t="str">
            <v>23</v>
          </cell>
          <cell r="G1332" t="str">
            <v>237040</v>
          </cell>
          <cell r="I1332" t="str">
            <v>006</v>
          </cell>
          <cell r="M1332">
            <v>-18</v>
          </cell>
          <cell r="N1332">
            <v>-839962</v>
          </cell>
          <cell r="O1332">
            <v>-972492</v>
          </cell>
          <cell r="P1332">
            <v>-909627</v>
          </cell>
          <cell r="Q1332">
            <v>0</v>
          </cell>
          <cell r="R1332">
            <v>-859768</v>
          </cell>
          <cell r="S1332">
            <v>-1094559</v>
          </cell>
          <cell r="T1332">
            <v>-1322232</v>
          </cell>
          <cell r="U1332">
            <v>-939563</v>
          </cell>
          <cell r="V1332">
            <v>-939563</v>
          </cell>
          <cell r="W1332">
            <v>-939563</v>
          </cell>
          <cell r="X1332">
            <v>-939563</v>
          </cell>
          <cell r="Y1332">
            <v>0</v>
          </cell>
          <cell r="AA1332" t="str">
            <v>006</v>
          </cell>
        </row>
        <row r="1333">
          <cell r="C1333" t="str">
            <v>23</v>
          </cell>
          <cell r="G1333" t="str">
            <v>237095</v>
          </cell>
          <cell r="I1333" t="str">
            <v>001</v>
          </cell>
          <cell r="M1333">
            <v>0</v>
          </cell>
          <cell r="N1333">
            <v>0</v>
          </cell>
          <cell r="O1333">
            <v>0</v>
          </cell>
          <cell r="P1333">
            <v>0</v>
          </cell>
          <cell r="Q1333">
            <v>0</v>
          </cell>
          <cell r="R1333">
            <v>-202339</v>
          </cell>
          <cell r="S1333">
            <v>0</v>
          </cell>
          <cell r="T1333">
            <v>0</v>
          </cell>
          <cell r="U1333">
            <v>0</v>
          </cell>
          <cell r="V1333">
            <v>0</v>
          </cell>
          <cell r="W1333">
            <v>0</v>
          </cell>
          <cell r="X1333">
            <v>0</v>
          </cell>
          <cell r="Y1333">
            <v>0</v>
          </cell>
          <cell r="AA1333" t="str">
            <v>001</v>
          </cell>
        </row>
        <row r="1334">
          <cell r="C1334" t="str">
            <v>23</v>
          </cell>
          <cell r="G1334" t="str">
            <v>237095</v>
          </cell>
          <cell r="I1334" t="str">
            <v>003</v>
          </cell>
          <cell r="M1334">
            <v>-108000</v>
          </cell>
          <cell r="N1334">
            <v>-186000</v>
          </cell>
          <cell r="O1334">
            <v>-180000</v>
          </cell>
          <cell r="P1334">
            <v>-150000</v>
          </cell>
          <cell r="Q1334">
            <v>0</v>
          </cell>
          <cell r="R1334">
            <v>-174000</v>
          </cell>
          <cell r="S1334">
            <v>-192000</v>
          </cell>
          <cell r="T1334">
            <v>-180000</v>
          </cell>
          <cell r="U1334">
            <v>-180000</v>
          </cell>
          <cell r="V1334">
            <v>-180000</v>
          </cell>
          <cell r="W1334">
            <v>-168000</v>
          </cell>
          <cell r="X1334">
            <v>-192000</v>
          </cell>
          <cell r="Y1334">
            <v>0</v>
          </cell>
          <cell r="AA1334" t="str">
            <v>003</v>
          </cell>
        </row>
        <row r="1335">
          <cell r="C1335" t="str">
            <v>23</v>
          </cell>
          <cell r="G1335" t="str">
            <v>237095</v>
          </cell>
          <cell r="I1335" t="str">
            <v>005</v>
          </cell>
          <cell r="M1335">
            <v>0</v>
          </cell>
          <cell r="N1335">
            <v>-346750</v>
          </cell>
          <cell r="O1335">
            <v>-212434</v>
          </cell>
          <cell r="P1335">
            <v>0</v>
          </cell>
          <cell r="Q1335">
            <v>0</v>
          </cell>
          <cell r="R1335">
            <v>0</v>
          </cell>
          <cell r="S1335">
            <v>-7000</v>
          </cell>
          <cell r="T1335">
            <v>0</v>
          </cell>
          <cell r="U1335">
            <v>0</v>
          </cell>
          <cell r="V1335">
            <v>0</v>
          </cell>
          <cell r="W1335">
            <v>0</v>
          </cell>
          <cell r="X1335">
            <v>0</v>
          </cell>
          <cell r="Y1335">
            <v>0</v>
          </cell>
          <cell r="AA1335" t="str">
            <v>005</v>
          </cell>
        </row>
        <row r="1336">
          <cell r="C1336" t="str">
            <v>23</v>
          </cell>
          <cell r="G1336" t="str">
            <v>237095</v>
          </cell>
          <cell r="I1336" t="str">
            <v>009</v>
          </cell>
          <cell r="M1336">
            <v>-130000</v>
          </cell>
          <cell r="N1336">
            <v>-159600</v>
          </cell>
          <cell r="O1336">
            <v>-217500</v>
          </cell>
          <cell r="P1336">
            <v>-202500</v>
          </cell>
          <cell r="Q1336">
            <v>0</v>
          </cell>
          <cell r="R1336">
            <v>-317500</v>
          </cell>
          <cell r="S1336">
            <v>-202500</v>
          </cell>
          <cell r="T1336">
            <v>-272500</v>
          </cell>
          <cell r="U1336">
            <v>-336828</v>
          </cell>
          <cell r="V1336">
            <v>-341228</v>
          </cell>
          <cell r="W1336">
            <v>-284128</v>
          </cell>
          <cell r="X1336">
            <v>-351628</v>
          </cell>
          <cell r="Y1336">
            <v>0</v>
          </cell>
          <cell r="AA1336" t="str">
            <v>009</v>
          </cell>
        </row>
        <row r="1337">
          <cell r="C1337" t="str">
            <v>23</v>
          </cell>
          <cell r="G1337" t="str">
            <v>237095</v>
          </cell>
          <cell r="I1337" t="str">
            <v>011</v>
          </cell>
          <cell r="M1337">
            <v>-7784</v>
          </cell>
          <cell r="N1337">
            <v>-13250</v>
          </cell>
          <cell r="O1337">
            <v>-156536</v>
          </cell>
          <cell r="P1337">
            <v>-48667</v>
          </cell>
          <cell r="Q1337">
            <v>0</v>
          </cell>
          <cell r="R1337">
            <v>-61060</v>
          </cell>
          <cell r="S1337">
            <v>-72733</v>
          </cell>
          <cell r="T1337">
            <v>-87600</v>
          </cell>
          <cell r="U1337">
            <v>-77546</v>
          </cell>
          <cell r="V1337">
            <v>-790492</v>
          </cell>
          <cell r="W1337">
            <v>-1047468</v>
          </cell>
          <cell r="X1337">
            <v>-52059</v>
          </cell>
          <cell r="Y1337">
            <v>0</v>
          </cell>
          <cell r="AA1337" t="str">
            <v>011</v>
          </cell>
        </row>
        <row r="1338">
          <cell r="C1338" t="str">
            <v>23</v>
          </cell>
          <cell r="G1338" t="str">
            <v>237095</v>
          </cell>
          <cell r="I1338" t="str">
            <v>014</v>
          </cell>
          <cell r="M1338">
            <v>-2268427</v>
          </cell>
          <cell r="N1338">
            <v>-2990646</v>
          </cell>
          <cell r="O1338">
            <v>-3463046</v>
          </cell>
          <cell r="P1338">
            <v>-3431679</v>
          </cell>
          <cell r="Q1338">
            <v>0</v>
          </cell>
          <cell r="R1338">
            <v>-3801107</v>
          </cell>
          <cell r="S1338">
            <v>-3590570</v>
          </cell>
          <cell r="T1338">
            <v>-4304200</v>
          </cell>
          <cell r="U1338">
            <v>-25157</v>
          </cell>
          <cell r="V1338">
            <v>-3703292</v>
          </cell>
          <cell r="W1338">
            <v>-4278150</v>
          </cell>
          <cell r="X1338">
            <v>-4344183</v>
          </cell>
          <cell r="Y1338">
            <v>0</v>
          </cell>
          <cell r="AA1338" t="str">
            <v>014</v>
          </cell>
        </row>
        <row r="1339">
          <cell r="C1339" t="str">
            <v>23</v>
          </cell>
          <cell r="G1339" t="str">
            <v>237095</v>
          </cell>
          <cell r="I1339" t="str">
            <v>015</v>
          </cell>
          <cell r="M1339">
            <v>-4320419</v>
          </cell>
          <cell r="N1339">
            <v>-5504586</v>
          </cell>
          <cell r="O1339">
            <v>-5554504</v>
          </cell>
          <cell r="P1339">
            <v>-5508386</v>
          </cell>
          <cell r="Q1339">
            <v>0</v>
          </cell>
          <cell r="R1339">
            <v>-5803060</v>
          </cell>
          <cell r="S1339">
            <v>-5325257</v>
          </cell>
          <cell r="T1339">
            <v>-6055822</v>
          </cell>
          <cell r="U1339">
            <v>-5439601</v>
          </cell>
          <cell r="V1339">
            <v>-5623184</v>
          </cell>
          <cell r="W1339">
            <v>-49946</v>
          </cell>
          <cell r="X1339">
            <v>-6179235</v>
          </cell>
          <cell r="Y1339">
            <v>0</v>
          </cell>
          <cell r="AA1339" t="str">
            <v>015</v>
          </cell>
        </row>
        <row r="1340">
          <cell r="C1340" t="str">
            <v>23</v>
          </cell>
          <cell r="G1340" t="str">
            <v>237095</v>
          </cell>
          <cell r="I1340" t="str">
            <v>017</v>
          </cell>
          <cell r="M1340">
            <v>-1171284</v>
          </cell>
          <cell r="N1340">
            <v>-1470552</v>
          </cell>
          <cell r="O1340">
            <v>-1639341</v>
          </cell>
          <cell r="P1340">
            <v>-1381519</v>
          </cell>
          <cell r="Q1340">
            <v>0</v>
          </cell>
          <cell r="R1340">
            <v>-1692217</v>
          </cell>
          <cell r="S1340">
            <v>-1526532</v>
          </cell>
          <cell r="T1340">
            <v>-1646921</v>
          </cell>
          <cell r="U1340">
            <v>-1531630</v>
          </cell>
          <cell r="V1340">
            <v>-1534128</v>
          </cell>
          <cell r="W1340">
            <v>-1466382</v>
          </cell>
          <cell r="X1340">
            <v>-1851323</v>
          </cell>
          <cell r="Y1340">
            <v>0</v>
          </cell>
          <cell r="AA1340" t="str">
            <v>017</v>
          </cell>
        </row>
        <row r="1341">
          <cell r="C1341" t="str">
            <v>23</v>
          </cell>
          <cell r="G1341" t="str">
            <v>237095</v>
          </cell>
          <cell r="I1341" t="str">
            <v>020</v>
          </cell>
          <cell r="M1341">
            <v>-54782835</v>
          </cell>
          <cell r="N1341">
            <v>-57980585</v>
          </cell>
          <cell r="O1341">
            <v>-55045585</v>
          </cell>
          <cell r="P1341">
            <v>-765250</v>
          </cell>
          <cell r="Q1341">
            <v>0</v>
          </cell>
          <cell r="R1341">
            <v>-819750</v>
          </cell>
          <cell r="S1341">
            <v>-705750</v>
          </cell>
          <cell r="T1341">
            <v>-784250</v>
          </cell>
          <cell r="U1341">
            <v>-725750</v>
          </cell>
          <cell r="V1341">
            <v>-738750</v>
          </cell>
          <cell r="W1341">
            <v>-708250</v>
          </cell>
          <cell r="X1341">
            <v>-713100</v>
          </cell>
          <cell r="Y1341">
            <v>0</v>
          </cell>
          <cell r="AA1341" t="str">
            <v>020</v>
          </cell>
        </row>
        <row r="1342">
          <cell r="C1342" t="str">
            <v>23</v>
          </cell>
          <cell r="G1342" t="str">
            <v>237095</v>
          </cell>
          <cell r="I1342" t="str">
            <v>021</v>
          </cell>
          <cell r="M1342">
            <v>-6603045</v>
          </cell>
          <cell r="N1342">
            <v>-2999064</v>
          </cell>
          <cell r="O1342">
            <v>-4233591</v>
          </cell>
          <cell r="P1342">
            <v>-3844129</v>
          </cell>
          <cell r="Q1342">
            <v>0</v>
          </cell>
          <cell r="R1342">
            <v>-4249543</v>
          </cell>
          <cell r="S1342">
            <v>-4734527</v>
          </cell>
          <cell r="T1342">
            <v>-4178945</v>
          </cell>
          <cell r="U1342">
            <v>-4476863</v>
          </cell>
          <cell r="V1342">
            <v>-4526329</v>
          </cell>
          <cell r="W1342">
            <v>-4997013</v>
          </cell>
          <cell r="X1342">
            <v>-4929097</v>
          </cell>
          <cell r="Y1342">
            <v>0</v>
          </cell>
          <cell r="AA1342" t="str">
            <v>021</v>
          </cell>
        </row>
        <row r="1343">
          <cell r="C1343" t="str">
            <v>23</v>
          </cell>
          <cell r="G1343" t="str">
            <v>237095</v>
          </cell>
          <cell r="I1343" t="str">
            <v>024</v>
          </cell>
          <cell r="M1343">
            <v>-17864019</v>
          </cell>
          <cell r="N1343">
            <v>-22803491</v>
          </cell>
          <cell r="O1343">
            <v>-24320072</v>
          </cell>
          <cell r="P1343">
            <v>-23802336</v>
          </cell>
          <cell r="Q1343">
            <v>0</v>
          </cell>
          <cell r="R1343">
            <v>-29365407</v>
          </cell>
          <cell r="S1343">
            <v>-26439537</v>
          </cell>
          <cell r="T1343">
            <v>-28309562</v>
          </cell>
          <cell r="U1343">
            <v>-27477924</v>
          </cell>
          <cell r="V1343">
            <v>-28293866</v>
          </cell>
          <cell r="W1343">
            <v>-29294518</v>
          </cell>
          <cell r="X1343">
            <v>-31210330</v>
          </cell>
          <cell r="Y1343">
            <v>0</v>
          </cell>
          <cell r="AA1343" t="str">
            <v>024</v>
          </cell>
        </row>
        <row r="1344">
          <cell r="C1344" t="str">
            <v>23</v>
          </cell>
          <cell r="G1344" t="str">
            <v>237095</v>
          </cell>
          <cell r="I1344" t="str">
            <v>025</v>
          </cell>
          <cell r="M1344">
            <v>-1348100</v>
          </cell>
          <cell r="N1344">
            <v>-1834267</v>
          </cell>
          <cell r="O1344">
            <v>-1461655</v>
          </cell>
          <cell r="P1344">
            <v>-1297908</v>
          </cell>
          <cell r="Q1344">
            <v>0</v>
          </cell>
          <cell r="R1344">
            <v>-1473607</v>
          </cell>
          <cell r="S1344">
            <v>-1403775</v>
          </cell>
          <cell r="T1344">
            <v>-1430197</v>
          </cell>
          <cell r="U1344">
            <v>-1430108</v>
          </cell>
          <cell r="V1344">
            <v>-41317</v>
          </cell>
          <cell r="W1344">
            <v>-1488824</v>
          </cell>
          <cell r="X1344">
            <v>-1558719</v>
          </cell>
          <cell r="Y1344">
            <v>0</v>
          </cell>
          <cell r="AA1344" t="str">
            <v>025</v>
          </cell>
        </row>
        <row r="1345">
          <cell r="C1345" t="str">
            <v>23</v>
          </cell>
          <cell r="G1345" t="str">
            <v>237095</v>
          </cell>
          <cell r="I1345" t="str">
            <v>026</v>
          </cell>
          <cell r="M1345">
            <v>-23226268</v>
          </cell>
          <cell r="N1345">
            <v>-26328656</v>
          </cell>
          <cell r="O1345">
            <v>-36838369</v>
          </cell>
          <cell r="P1345">
            <v>-26025894</v>
          </cell>
          <cell r="Q1345">
            <v>0</v>
          </cell>
          <cell r="R1345">
            <v>-30784333</v>
          </cell>
          <cell r="S1345">
            <v>-27657060</v>
          </cell>
          <cell r="T1345">
            <v>-25981439</v>
          </cell>
          <cell r="U1345">
            <v>-26392431</v>
          </cell>
          <cell r="V1345">
            <v>-32725665</v>
          </cell>
          <cell r="W1345">
            <v>-29172883</v>
          </cell>
          <cell r="X1345">
            <v>-31017498</v>
          </cell>
          <cell r="Y1345">
            <v>0</v>
          </cell>
          <cell r="AA1345" t="str">
            <v>026</v>
          </cell>
        </row>
        <row r="1346">
          <cell r="C1346" t="str">
            <v>23</v>
          </cell>
          <cell r="G1346" t="str">
            <v>237095</v>
          </cell>
          <cell r="I1346" t="str">
            <v>028</v>
          </cell>
          <cell r="M1346">
            <v>-2457131</v>
          </cell>
          <cell r="N1346">
            <v>-3505837</v>
          </cell>
          <cell r="O1346">
            <v>-3437507</v>
          </cell>
          <cell r="P1346">
            <v>-3339790</v>
          </cell>
          <cell r="Q1346">
            <v>0</v>
          </cell>
          <cell r="R1346">
            <v>-3439021</v>
          </cell>
          <cell r="S1346">
            <v>-3164573</v>
          </cell>
          <cell r="T1346">
            <v>-3379949</v>
          </cell>
          <cell r="U1346">
            <v>-72880</v>
          </cell>
          <cell r="V1346">
            <v>-1960708</v>
          </cell>
          <cell r="W1346">
            <v>-1916751</v>
          </cell>
          <cell r="X1346">
            <v>-2239338</v>
          </cell>
          <cell r="Y1346">
            <v>0</v>
          </cell>
          <cell r="AA1346" t="str">
            <v>028</v>
          </cell>
        </row>
        <row r="1347">
          <cell r="C1347" t="str">
            <v>23</v>
          </cell>
          <cell r="G1347" t="str">
            <v>237095</v>
          </cell>
          <cell r="I1347" t="str">
            <v>031</v>
          </cell>
          <cell r="M1347">
            <v>0</v>
          </cell>
          <cell r="N1347">
            <v>0</v>
          </cell>
          <cell r="O1347">
            <v>0</v>
          </cell>
          <cell r="P1347">
            <v>0</v>
          </cell>
          <cell r="Q1347">
            <v>0</v>
          </cell>
          <cell r="R1347">
            <v>0</v>
          </cell>
          <cell r="S1347">
            <v>0</v>
          </cell>
          <cell r="T1347">
            <v>-385308</v>
          </cell>
          <cell r="U1347">
            <v>-199183</v>
          </cell>
          <cell r="V1347">
            <v>-43250</v>
          </cell>
          <cell r="W1347">
            <v>-43250</v>
          </cell>
          <cell r="X1347">
            <v>0</v>
          </cell>
          <cell r="Y1347">
            <v>0</v>
          </cell>
          <cell r="AA1347" t="str">
            <v>031</v>
          </cell>
        </row>
        <row r="1348">
          <cell r="C1348" t="str">
            <v>23</v>
          </cell>
          <cell r="G1348" t="str">
            <v>237095</v>
          </cell>
          <cell r="I1348" t="str">
            <v>034</v>
          </cell>
          <cell r="M1348">
            <v>-1536048</v>
          </cell>
          <cell r="N1348">
            <v>-1349306</v>
          </cell>
          <cell r="O1348">
            <v>-1395236</v>
          </cell>
          <cell r="P1348">
            <v>-1280475</v>
          </cell>
          <cell r="Q1348">
            <v>0</v>
          </cell>
          <cell r="R1348">
            <v>-1322945</v>
          </cell>
          <cell r="S1348">
            <v>-1232906</v>
          </cell>
          <cell r="T1348">
            <v>-1350232</v>
          </cell>
          <cell r="U1348">
            <v>-1147734</v>
          </cell>
          <cell r="V1348">
            <v>-1118987</v>
          </cell>
          <cell r="W1348">
            <v>-45430</v>
          </cell>
          <cell r="X1348">
            <v>-1520908</v>
          </cell>
          <cell r="Y1348">
            <v>0</v>
          </cell>
          <cell r="AA1348" t="str">
            <v>034</v>
          </cell>
        </row>
        <row r="1349">
          <cell r="C1349" t="str">
            <v>23</v>
          </cell>
          <cell r="G1349" t="str">
            <v>237095</v>
          </cell>
          <cell r="I1349" t="str">
            <v>039</v>
          </cell>
          <cell r="M1349">
            <v>-147000</v>
          </cell>
          <cell r="N1349">
            <v>-93000</v>
          </cell>
          <cell r="O1349">
            <v>-6000</v>
          </cell>
          <cell r="P1349">
            <v>-6000</v>
          </cell>
          <cell r="Q1349">
            <v>0</v>
          </cell>
          <cell r="R1349">
            <v>-3000</v>
          </cell>
          <cell r="S1349">
            <v>-3000</v>
          </cell>
          <cell r="T1349">
            <v>-1887254</v>
          </cell>
          <cell r="U1349">
            <v>-195500</v>
          </cell>
          <cell r="V1349">
            <v>-55500</v>
          </cell>
          <cell r="W1349">
            <v>-15500</v>
          </cell>
          <cell r="X1349">
            <v>-15500</v>
          </cell>
          <cell r="Y1349">
            <v>0</v>
          </cell>
          <cell r="AA1349" t="str">
            <v>039</v>
          </cell>
        </row>
        <row r="1350">
          <cell r="C1350" t="str">
            <v>23</v>
          </cell>
          <cell r="G1350" t="str">
            <v>237095</v>
          </cell>
          <cell r="I1350" t="str">
            <v>043</v>
          </cell>
          <cell r="M1350">
            <v>-64799</v>
          </cell>
          <cell r="N1350">
            <v>-49552</v>
          </cell>
          <cell r="O1350">
            <v>-127152</v>
          </cell>
          <cell r="P1350">
            <v>-30650</v>
          </cell>
          <cell r="Q1350">
            <v>0</v>
          </cell>
          <cell r="R1350">
            <v>-169975</v>
          </cell>
          <cell r="S1350">
            <v>-74746</v>
          </cell>
          <cell r="T1350">
            <v>-1087894</v>
          </cell>
          <cell r="U1350">
            <v>-869595</v>
          </cell>
          <cell r="V1350">
            <v>-136066</v>
          </cell>
          <cell r="W1350">
            <v>-121570</v>
          </cell>
          <cell r="X1350">
            <v>-135729</v>
          </cell>
          <cell r="Y1350">
            <v>0</v>
          </cell>
          <cell r="AA1350" t="str">
            <v>043</v>
          </cell>
        </row>
        <row r="1351">
          <cell r="C1351" t="str">
            <v>23</v>
          </cell>
          <cell r="G1351" t="str">
            <v>237095</v>
          </cell>
          <cell r="I1351" t="str">
            <v>044</v>
          </cell>
          <cell r="M1351">
            <v>-319412</v>
          </cell>
          <cell r="N1351">
            <v>-526596</v>
          </cell>
          <cell r="O1351">
            <v>-500889</v>
          </cell>
          <cell r="P1351">
            <v>-455077</v>
          </cell>
          <cell r="Q1351">
            <v>0</v>
          </cell>
          <cell r="R1351">
            <v>-501440</v>
          </cell>
          <cell r="S1351">
            <v>-464238</v>
          </cell>
          <cell r="T1351">
            <v>-507324</v>
          </cell>
          <cell r="U1351">
            <v>-524807</v>
          </cell>
          <cell r="V1351">
            <v>-506598</v>
          </cell>
          <cell r="W1351">
            <v>-537450</v>
          </cell>
          <cell r="X1351">
            <v>-37478</v>
          </cell>
          <cell r="Y1351">
            <v>0</v>
          </cell>
          <cell r="AA1351" t="str">
            <v>044</v>
          </cell>
        </row>
        <row r="1352">
          <cell r="C1352" t="str">
            <v>23</v>
          </cell>
          <cell r="G1352" t="str">
            <v>237095</v>
          </cell>
          <cell r="I1352" t="str">
            <v>047</v>
          </cell>
          <cell r="M1352">
            <v>-51482</v>
          </cell>
          <cell r="N1352">
            <v>-1848213</v>
          </cell>
          <cell r="O1352">
            <v>-70906</v>
          </cell>
          <cell r="P1352">
            <v>-577153</v>
          </cell>
          <cell r="Q1352">
            <v>0</v>
          </cell>
          <cell r="R1352">
            <v>-129376</v>
          </cell>
          <cell r="S1352">
            <v>-3043127</v>
          </cell>
          <cell r="T1352">
            <v>-330995</v>
          </cell>
          <cell r="U1352">
            <v>-106439</v>
          </cell>
          <cell r="V1352">
            <v>-684810</v>
          </cell>
          <cell r="W1352">
            <v>-91334</v>
          </cell>
          <cell r="X1352">
            <v>-95907</v>
          </cell>
          <cell r="Y1352">
            <v>0</v>
          </cell>
          <cell r="AA1352" t="str">
            <v>047</v>
          </cell>
        </row>
        <row r="1353">
          <cell r="C1353" t="str">
            <v>23</v>
          </cell>
          <cell r="G1353" t="str">
            <v>237095</v>
          </cell>
          <cell r="I1353" t="str">
            <v>048</v>
          </cell>
          <cell r="M1353">
            <v>-14359571</v>
          </cell>
          <cell r="N1353">
            <v>-21437841</v>
          </cell>
          <cell r="O1353">
            <v>-19234429</v>
          </cell>
          <cell r="P1353">
            <v>-17453126</v>
          </cell>
          <cell r="Q1353">
            <v>0</v>
          </cell>
          <cell r="R1353">
            <v>-17803626</v>
          </cell>
          <cell r="S1353">
            <v>-15640081</v>
          </cell>
          <cell r="T1353">
            <v>-15453662</v>
          </cell>
          <cell r="U1353">
            <v>-15425874</v>
          </cell>
          <cell r="V1353">
            <v>-14735534</v>
          </cell>
          <cell r="W1353">
            <v>-14019066</v>
          </cell>
          <cell r="X1353">
            <v>-14459651</v>
          </cell>
          <cell r="Y1353">
            <v>0</v>
          </cell>
          <cell r="AA1353" t="str">
            <v>048</v>
          </cell>
        </row>
        <row r="1354">
          <cell r="C1354" t="str">
            <v>23</v>
          </cell>
          <cell r="G1354" t="str">
            <v>237095</v>
          </cell>
          <cell r="I1354" t="str">
            <v>049</v>
          </cell>
          <cell r="M1354">
            <v>-2221893</v>
          </cell>
          <cell r="N1354">
            <v>-3770302</v>
          </cell>
          <cell r="O1354">
            <v>-4002971</v>
          </cell>
          <cell r="P1354">
            <v>-3900669</v>
          </cell>
          <cell r="Q1354">
            <v>0</v>
          </cell>
          <cell r="R1354">
            <v>-3501173</v>
          </cell>
          <cell r="S1354">
            <v>-3727925</v>
          </cell>
          <cell r="T1354">
            <v>-3087485</v>
          </cell>
          <cell r="U1354">
            <v>-3314860</v>
          </cell>
          <cell r="V1354">
            <v>-4312160</v>
          </cell>
          <cell r="W1354">
            <v>-3383442</v>
          </cell>
          <cell r="X1354">
            <v>-3752634</v>
          </cell>
          <cell r="Y1354">
            <v>0</v>
          </cell>
          <cell r="AA1354" t="str">
            <v>049</v>
          </cell>
        </row>
        <row r="1355">
          <cell r="C1355" t="str">
            <v>23</v>
          </cell>
          <cell r="G1355" t="str">
            <v>237095</v>
          </cell>
          <cell r="I1355" t="str">
            <v>050</v>
          </cell>
          <cell r="M1355">
            <v>-88000</v>
          </cell>
          <cell r="N1355">
            <v>-88000</v>
          </cell>
          <cell r="O1355">
            <v>-84000</v>
          </cell>
          <cell r="P1355">
            <v>-80000</v>
          </cell>
          <cell r="Q1355">
            <v>0</v>
          </cell>
          <cell r="R1355">
            <v>-208000</v>
          </cell>
          <cell r="S1355">
            <v>-208000</v>
          </cell>
          <cell r="T1355">
            <v>-180000</v>
          </cell>
          <cell r="U1355">
            <v>-188000</v>
          </cell>
          <cell r="V1355">
            <v>-200000</v>
          </cell>
          <cell r="W1355">
            <v>-160000</v>
          </cell>
          <cell r="X1355">
            <v>-164000</v>
          </cell>
          <cell r="Y1355">
            <v>0</v>
          </cell>
          <cell r="AA1355" t="str">
            <v>050</v>
          </cell>
        </row>
        <row r="1356">
          <cell r="C1356" t="str">
            <v>23</v>
          </cell>
          <cell r="G1356" t="str">
            <v>237095</v>
          </cell>
          <cell r="I1356" t="str">
            <v>054</v>
          </cell>
          <cell r="M1356">
            <v>0</v>
          </cell>
          <cell r="N1356">
            <v>-296027</v>
          </cell>
          <cell r="O1356">
            <v>-296027</v>
          </cell>
          <cell r="P1356">
            <v>-296027</v>
          </cell>
          <cell r="Q1356">
            <v>0</v>
          </cell>
          <cell r="R1356">
            <v>-346027</v>
          </cell>
          <cell r="S1356">
            <v>-346027</v>
          </cell>
          <cell r="T1356">
            <v>-346027</v>
          </cell>
          <cell r="U1356">
            <v>-346027</v>
          </cell>
          <cell r="V1356">
            <v>-356027</v>
          </cell>
          <cell r="W1356">
            <v>-386027</v>
          </cell>
          <cell r="X1356">
            <v>-386027</v>
          </cell>
          <cell r="Y1356">
            <v>0</v>
          </cell>
          <cell r="AA1356" t="str">
            <v>054</v>
          </cell>
        </row>
        <row r="1357">
          <cell r="C1357" t="str">
            <v>23</v>
          </cell>
          <cell r="G1357" t="str">
            <v>237095</v>
          </cell>
          <cell r="I1357" t="str">
            <v>055</v>
          </cell>
          <cell r="M1357">
            <v>0</v>
          </cell>
          <cell r="N1357">
            <v>0</v>
          </cell>
          <cell r="O1357">
            <v>0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T1357">
            <v>-20000</v>
          </cell>
          <cell r="U1357">
            <v>-50000</v>
          </cell>
          <cell r="V1357">
            <v>0</v>
          </cell>
          <cell r="W1357">
            <v>0</v>
          </cell>
          <cell r="X1357">
            <v>0</v>
          </cell>
          <cell r="Y1357">
            <v>0</v>
          </cell>
          <cell r="AA1357" t="str">
            <v>055</v>
          </cell>
        </row>
        <row r="1358">
          <cell r="C1358" t="str">
            <v>23</v>
          </cell>
          <cell r="G1358" t="str">
            <v>237095</v>
          </cell>
          <cell r="I1358" t="str">
            <v>056</v>
          </cell>
          <cell r="M1358">
            <v>-130989</v>
          </cell>
          <cell r="N1358">
            <v>-219989</v>
          </cell>
          <cell r="O1358">
            <v>-395989</v>
          </cell>
          <cell r="P1358">
            <v>-263208</v>
          </cell>
          <cell r="Q1358">
            <v>0</v>
          </cell>
          <cell r="R1358">
            <v>-618197</v>
          </cell>
          <cell r="S1358">
            <v>-627572</v>
          </cell>
          <cell r="T1358">
            <v>-456322</v>
          </cell>
          <cell r="U1358">
            <v>-485947</v>
          </cell>
          <cell r="V1358">
            <v>-341438</v>
          </cell>
          <cell r="W1358">
            <v>-288263</v>
          </cell>
          <cell r="X1358">
            <v>-363549</v>
          </cell>
          <cell r="Y1358">
            <v>0</v>
          </cell>
          <cell r="AA1358" t="str">
            <v>056</v>
          </cell>
        </row>
        <row r="1359">
          <cell r="C1359" t="str">
            <v>23</v>
          </cell>
          <cell r="G1359" t="str">
            <v>237095</v>
          </cell>
          <cell r="I1359" t="str">
            <v>057</v>
          </cell>
          <cell r="M1359">
            <v>-106921</v>
          </cell>
          <cell r="N1359">
            <v>-116660</v>
          </cell>
          <cell r="O1359">
            <v>-223581</v>
          </cell>
          <cell r="P1359">
            <v>-323581</v>
          </cell>
          <cell r="Q1359">
            <v>0</v>
          </cell>
          <cell r="R1359">
            <v>-410081</v>
          </cell>
          <cell r="S1359">
            <v>-497081</v>
          </cell>
          <cell r="T1359">
            <v>-343421</v>
          </cell>
          <cell r="U1359">
            <v>-343421</v>
          </cell>
          <cell r="V1359">
            <v>-541421</v>
          </cell>
          <cell r="W1359">
            <v>-244421</v>
          </cell>
          <cell r="X1359">
            <v>-244421</v>
          </cell>
          <cell r="Y1359">
            <v>0</v>
          </cell>
          <cell r="AA1359" t="str">
            <v>057</v>
          </cell>
        </row>
        <row r="1360">
          <cell r="C1360" t="str">
            <v>23</v>
          </cell>
          <cell r="G1360" t="str">
            <v>237095</v>
          </cell>
          <cell r="I1360" t="str">
            <v>060</v>
          </cell>
          <cell r="M1360">
            <v>-440379</v>
          </cell>
          <cell r="N1360">
            <v>-46100</v>
          </cell>
          <cell r="O1360">
            <v>-25000</v>
          </cell>
          <cell r="P1360">
            <v>-25000</v>
          </cell>
          <cell r="Q1360">
            <v>0</v>
          </cell>
          <cell r="R1360">
            <v>-25000</v>
          </cell>
          <cell r="S1360">
            <v>-25000</v>
          </cell>
          <cell r="T1360">
            <v>-25000</v>
          </cell>
          <cell r="U1360">
            <v>-25000</v>
          </cell>
          <cell r="V1360">
            <v>-25000</v>
          </cell>
          <cell r="W1360">
            <v>-25000</v>
          </cell>
          <cell r="X1360">
            <v>-25000</v>
          </cell>
          <cell r="Y1360">
            <v>0</v>
          </cell>
          <cell r="AA1360" t="str">
            <v>060</v>
          </cell>
        </row>
        <row r="1361">
          <cell r="C1361" t="str">
            <v>23</v>
          </cell>
          <cell r="G1361" t="str">
            <v>237095</v>
          </cell>
          <cell r="I1361" t="str">
            <v>062</v>
          </cell>
          <cell r="M1361">
            <v>-284699</v>
          </cell>
          <cell r="N1361">
            <v>-1032671</v>
          </cell>
          <cell r="O1361">
            <v>-1082275</v>
          </cell>
          <cell r="P1361">
            <v>-1023460</v>
          </cell>
          <cell r="Q1361">
            <v>0</v>
          </cell>
          <cell r="R1361">
            <v>-1155487</v>
          </cell>
          <cell r="S1361">
            <v>-1060964</v>
          </cell>
          <cell r="T1361">
            <v>-1028092</v>
          </cell>
          <cell r="U1361">
            <v>-1128590</v>
          </cell>
          <cell r="V1361">
            <v>-1157106</v>
          </cell>
          <cell r="W1361">
            <v>-1113506</v>
          </cell>
          <cell r="X1361">
            <v>-1148155</v>
          </cell>
          <cell r="Y1361">
            <v>0</v>
          </cell>
          <cell r="AA1361" t="str">
            <v>062</v>
          </cell>
        </row>
        <row r="1362">
          <cell r="C1362" t="str">
            <v>23</v>
          </cell>
          <cell r="G1362" t="str">
            <v>237095</v>
          </cell>
          <cell r="I1362" t="str">
            <v>063</v>
          </cell>
          <cell r="M1362">
            <v>-6869239</v>
          </cell>
          <cell r="N1362">
            <v>-8160898</v>
          </cell>
          <cell r="O1362">
            <v>-12271023</v>
          </cell>
          <cell r="P1362">
            <v>-13116416</v>
          </cell>
          <cell r="Q1362">
            <v>0</v>
          </cell>
          <cell r="R1362">
            <v>-11624419</v>
          </cell>
          <cell r="S1362">
            <v>-15244093</v>
          </cell>
          <cell r="T1362">
            <v>-15052819</v>
          </cell>
          <cell r="U1362">
            <v>-14004253</v>
          </cell>
          <cell r="V1362">
            <v>-12097670</v>
          </cell>
          <cell r="W1362">
            <v>-12124470</v>
          </cell>
          <cell r="X1362">
            <v>-12276127</v>
          </cell>
          <cell r="Y1362">
            <v>0</v>
          </cell>
          <cell r="AA1362" t="str">
            <v>063</v>
          </cell>
        </row>
        <row r="1363">
          <cell r="C1363" t="str">
            <v>23</v>
          </cell>
          <cell r="G1363" t="str">
            <v>237095</v>
          </cell>
          <cell r="I1363" t="str">
            <v>064</v>
          </cell>
          <cell r="M1363">
            <v>-667500</v>
          </cell>
          <cell r="N1363">
            <v>-897500</v>
          </cell>
          <cell r="O1363">
            <v>-1007500</v>
          </cell>
          <cell r="P1363">
            <v>-887500</v>
          </cell>
          <cell r="Q1363">
            <v>0</v>
          </cell>
          <cell r="R1363">
            <v>-777500</v>
          </cell>
          <cell r="S1363">
            <v>-330000</v>
          </cell>
          <cell r="T1363">
            <v>-700000</v>
          </cell>
          <cell r="U1363">
            <v>-700000</v>
          </cell>
          <cell r="V1363">
            <v>-590000</v>
          </cell>
          <cell r="W1363">
            <v>-590000</v>
          </cell>
          <cell r="X1363">
            <v>-480000</v>
          </cell>
          <cell r="Y1363">
            <v>0</v>
          </cell>
          <cell r="AA1363" t="str">
            <v>064</v>
          </cell>
        </row>
        <row r="1364">
          <cell r="C1364" t="str">
            <v>23</v>
          </cell>
          <cell r="G1364" t="str">
            <v>237095</v>
          </cell>
          <cell r="I1364" t="str">
            <v>067</v>
          </cell>
          <cell r="M1364">
            <v>-2483657</v>
          </cell>
          <cell r="N1364">
            <v>-4566602</v>
          </cell>
          <cell r="O1364">
            <v>-4488614</v>
          </cell>
          <cell r="P1364">
            <v>-4430823</v>
          </cell>
          <cell r="Q1364">
            <v>0</v>
          </cell>
          <cell r="R1364">
            <v>-4674958</v>
          </cell>
          <cell r="S1364">
            <v>-4572830</v>
          </cell>
          <cell r="T1364">
            <v>-4723498</v>
          </cell>
          <cell r="U1364">
            <v>-4670813</v>
          </cell>
          <cell r="V1364">
            <v>-4190002</v>
          </cell>
          <cell r="W1364">
            <v>-4240227</v>
          </cell>
          <cell r="X1364">
            <v>-4095718</v>
          </cell>
          <cell r="Y1364">
            <v>0</v>
          </cell>
          <cell r="AA1364" t="str">
            <v>067</v>
          </cell>
        </row>
        <row r="1365">
          <cell r="C1365" t="str">
            <v>23</v>
          </cell>
          <cell r="G1365" t="str">
            <v>237095</v>
          </cell>
          <cell r="I1365" t="str">
            <v>068</v>
          </cell>
          <cell r="M1365">
            <v>0</v>
          </cell>
          <cell r="N1365">
            <v>0</v>
          </cell>
          <cell r="O1365">
            <v>0</v>
          </cell>
          <cell r="P1365">
            <v>-50000</v>
          </cell>
          <cell r="Q1365">
            <v>-25000</v>
          </cell>
          <cell r="R1365">
            <v>-25000</v>
          </cell>
          <cell r="S1365">
            <v>-25000</v>
          </cell>
          <cell r="T1365">
            <v>-43750</v>
          </cell>
          <cell r="U1365">
            <v>-43750</v>
          </cell>
          <cell r="V1365">
            <v>-43750</v>
          </cell>
          <cell r="W1365">
            <v>-43750</v>
          </cell>
          <cell r="X1365">
            <v>-43750</v>
          </cell>
          <cell r="Y1365">
            <v>0</v>
          </cell>
          <cell r="AA1365" t="str">
            <v>068</v>
          </cell>
        </row>
        <row r="1366">
          <cell r="C1366" t="str">
            <v>23</v>
          </cell>
          <cell r="G1366" t="str">
            <v>237095</v>
          </cell>
          <cell r="I1366" t="str">
            <v>069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  <cell r="R1366">
            <v>-39050</v>
          </cell>
          <cell r="S1366">
            <v>-39050</v>
          </cell>
          <cell r="T1366">
            <v>0</v>
          </cell>
          <cell r="U1366">
            <v>0</v>
          </cell>
          <cell r="V1366">
            <v>0</v>
          </cell>
          <cell r="W1366">
            <v>0</v>
          </cell>
          <cell r="X1366">
            <v>0</v>
          </cell>
          <cell r="Y1366">
            <v>0</v>
          </cell>
          <cell r="AA1366" t="str">
            <v>069</v>
          </cell>
        </row>
        <row r="1367">
          <cell r="C1367" t="str">
            <v>23</v>
          </cell>
          <cell r="G1367" t="str">
            <v>237095</v>
          </cell>
          <cell r="I1367" t="str">
            <v>073</v>
          </cell>
          <cell r="M1367">
            <v>-428580</v>
          </cell>
          <cell r="N1367">
            <v>-458975</v>
          </cell>
          <cell r="O1367">
            <v>-393701</v>
          </cell>
          <cell r="P1367">
            <v>-458975</v>
          </cell>
          <cell r="Q1367">
            <v>0</v>
          </cell>
          <cell r="R1367">
            <v>-474917</v>
          </cell>
          <cell r="S1367">
            <v>-611497</v>
          </cell>
          <cell r="T1367">
            <v>-806638</v>
          </cell>
          <cell r="U1367">
            <v>-537734</v>
          </cell>
          <cell r="V1367">
            <v>-507334</v>
          </cell>
          <cell r="W1367">
            <v>0</v>
          </cell>
          <cell r="X1367">
            <v>-697066</v>
          </cell>
          <cell r="Y1367">
            <v>0</v>
          </cell>
          <cell r="AA1367" t="str">
            <v>073</v>
          </cell>
        </row>
        <row r="1368">
          <cell r="C1368" t="str">
            <v>23</v>
          </cell>
          <cell r="G1368" t="str">
            <v>237095</v>
          </cell>
          <cell r="I1368" t="str">
            <v>074</v>
          </cell>
          <cell r="M1368">
            <v>-372736</v>
          </cell>
          <cell r="N1368">
            <v>-575333</v>
          </cell>
          <cell r="O1368">
            <v>-612208</v>
          </cell>
          <cell r="P1368">
            <v>-552083</v>
          </cell>
          <cell r="Q1368">
            <v>0</v>
          </cell>
          <cell r="R1368">
            <v>-659423</v>
          </cell>
          <cell r="S1368">
            <v>-566351</v>
          </cell>
          <cell r="T1368">
            <v>-610023</v>
          </cell>
          <cell r="U1368">
            <v>-620423</v>
          </cell>
          <cell r="V1368">
            <v>-198690</v>
          </cell>
          <cell r="W1368">
            <v>-570600</v>
          </cell>
          <cell r="X1368">
            <v>-568200</v>
          </cell>
          <cell r="Y1368">
            <v>0</v>
          </cell>
          <cell r="AA1368" t="str">
            <v>074</v>
          </cell>
        </row>
        <row r="1369">
          <cell r="C1369" t="str">
            <v>23</v>
          </cell>
          <cell r="G1369" t="str">
            <v>237095</v>
          </cell>
          <cell r="I1369" t="str">
            <v>075</v>
          </cell>
          <cell r="M1369">
            <v>0</v>
          </cell>
          <cell r="N1369">
            <v>-53600</v>
          </cell>
          <cell r="O1369">
            <v>-53600</v>
          </cell>
          <cell r="P1369">
            <v>-53600</v>
          </cell>
          <cell r="Q1369">
            <v>0</v>
          </cell>
          <cell r="R1369">
            <v>-53600</v>
          </cell>
          <cell r="S1369">
            <v>-53600</v>
          </cell>
          <cell r="T1369">
            <v>-53600</v>
          </cell>
          <cell r="U1369">
            <v>0</v>
          </cell>
          <cell r="V1369">
            <v>0</v>
          </cell>
          <cell r="W1369">
            <v>0</v>
          </cell>
          <cell r="X1369">
            <v>0</v>
          </cell>
          <cell r="Y1369">
            <v>0</v>
          </cell>
          <cell r="AA1369" t="str">
            <v>075</v>
          </cell>
        </row>
        <row r="1370">
          <cell r="C1370" t="str">
            <v>23</v>
          </cell>
          <cell r="G1370" t="str">
            <v>237095</v>
          </cell>
          <cell r="I1370" t="str">
            <v>076</v>
          </cell>
          <cell r="M1370">
            <v>-58363</v>
          </cell>
          <cell r="N1370">
            <v>-66028</v>
          </cell>
          <cell r="O1370">
            <v>-88165</v>
          </cell>
          <cell r="P1370">
            <v>-108524</v>
          </cell>
          <cell r="Q1370">
            <v>0</v>
          </cell>
          <cell r="R1370">
            <v>-353450</v>
          </cell>
          <cell r="S1370">
            <v>-255163</v>
          </cell>
          <cell r="T1370">
            <v>-305164</v>
          </cell>
          <cell r="U1370">
            <v>-76286</v>
          </cell>
          <cell r="V1370">
            <v>-400135</v>
          </cell>
          <cell r="W1370">
            <v>-377108</v>
          </cell>
          <cell r="X1370">
            <v>-369446</v>
          </cell>
          <cell r="Y1370">
            <v>0</v>
          </cell>
          <cell r="AA1370" t="str">
            <v>076</v>
          </cell>
        </row>
        <row r="1371">
          <cell r="C1371" t="str">
            <v>23</v>
          </cell>
          <cell r="G1371" t="str">
            <v>237095</v>
          </cell>
          <cell r="I1371" t="str">
            <v>077</v>
          </cell>
          <cell r="M1371">
            <v>-679315</v>
          </cell>
          <cell r="N1371">
            <v>-689315</v>
          </cell>
          <cell r="O1371">
            <v>-855000</v>
          </cell>
          <cell r="P1371">
            <v>-855000</v>
          </cell>
          <cell r="Q1371">
            <v>0</v>
          </cell>
          <cell r="R1371">
            <v>-855000</v>
          </cell>
          <cell r="S1371">
            <v>-855000</v>
          </cell>
          <cell r="T1371">
            <v>-855000</v>
          </cell>
          <cell r="U1371">
            <v>-855000</v>
          </cell>
          <cell r="V1371">
            <v>-705000</v>
          </cell>
          <cell r="W1371">
            <v>-855000</v>
          </cell>
          <cell r="X1371">
            <v>-855000</v>
          </cell>
          <cell r="Y1371">
            <v>0</v>
          </cell>
          <cell r="AA1371" t="str">
            <v>077</v>
          </cell>
        </row>
        <row r="1372">
          <cell r="C1372" t="str">
            <v>23</v>
          </cell>
          <cell r="G1372" t="str">
            <v>237095</v>
          </cell>
          <cell r="I1372" t="str">
            <v>079</v>
          </cell>
          <cell r="M1372">
            <v>-179616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-175071</v>
          </cell>
          <cell r="T1372">
            <v>-500696</v>
          </cell>
          <cell r="U1372">
            <v>-30346</v>
          </cell>
          <cell r="V1372">
            <v>-1</v>
          </cell>
          <cell r="W1372">
            <v>0</v>
          </cell>
          <cell r="X1372">
            <v>0</v>
          </cell>
          <cell r="Y1372">
            <v>0</v>
          </cell>
          <cell r="AA1372" t="str">
            <v>079</v>
          </cell>
        </row>
        <row r="1373">
          <cell r="C1373" t="str">
            <v>23</v>
          </cell>
          <cell r="G1373" t="str">
            <v>237095</v>
          </cell>
          <cell r="I1373" t="str">
            <v>094</v>
          </cell>
          <cell r="M1373">
            <v>-96805</v>
          </cell>
          <cell r="N1373">
            <v>-143220</v>
          </cell>
          <cell r="O1373">
            <v>-157594</v>
          </cell>
          <cell r="P1373">
            <v>-133733</v>
          </cell>
          <cell r="Q1373">
            <v>0</v>
          </cell>
          <cell r="R1373">
            <v>-157594</v>
          </cell>
          <cell r="S1373">
            <v>-153106</v>
          </cell>
          <cell r="T1373">
            <v>-170546</v>
          </cell>
          <cell r="U1373">
            <v>-133439</v>
          </cell>
          <cell r="V1373">
            <v>-143726</v>
          </cell>
          <cell r="W1373">
            <v>0</v>
          </cell>
          <cell r="X1373">
            <v>-157388</v>
          </cell>
          <cell r="Y1373">
            <v>0</v>
          </cell>
          <cell r="AA1373" t="str">
            <v>094</v>
          </cell>
        </row>
        <row r="1374">
          <cell r="C1374" t="str">
            <v>23</v>
          </cell>
          <cell r="G1374" t="str">
            <v>237095</v>
          </cell>
          <cell r="I1374" t="str">
            <v>097</v>
          </cell>
          <cell r="M1374">
            <v>-8228955</v>
          </cell>
          <cell r="N1374">
            <v>-9699310</v>
          </cell>
          <cell r="O1374">
            <v>-11361223</v>
          </cell>
          <cell r="P1374">
            <v>-12511135</v>
          </cell>
          <cell r="Q1374">
            <v>0</v>
          </cell>
          <cell r="R1374">
            <v>-14207230</v>
          </cell>
          <cell r="S1374">
            <v>-14640533</v>
          </cell>
          <cell r="T1374">
            <v>-15011730</v>
          </cell>
          <cell r="U1374">
            <v>-16283230</v>
          </cell>
          <cell r="V1374">
            <v>-18029602</v>
          </cell>
          <cell r="W1374">
            <v>-19643730</v>
          </cell>
          <cell r="X1374">
            <v>-21129857</v>
          </cell>
          <cell r="Y1374">
            <v>0</v>
          </cell>
          <cell r="AA1374" t="str">
            <v>097</v>
          </cell>
        </row>
        <row r="1375">
          <cell r="C1375" t="str">
            <v>23</v>
          </cell>
          <cell r="G1375" t="str">
            <v>237095</v>
          </cell>
          <cell r="I1375" t="str">
            <v>098</v>
          </cell>
          <cell r="M1375">
            <v>-418025</v>
          </cell>
          <cell r="N1375">
            <v>-407750</v>
          </cell>
          <cell r="O1375">
            <v>-179625</v>
          </cell>
          <cell r="P1375">
            <v>-167625</v>
          </cell>
          <cell r="Q1375">
            <v>0</v>
          </cell>
          <cell r="R1375">
            <v>-509062</v>
          </cell>
          <cell r="S1375">
            <v>-561562</v>
          </cell>
          <cell r="T1375">
            <v>-213750</v>
          </cell>
          <cell r="U1375">
            <v>-225125</v>
          </cell>
          <cell r="V1375">
            <v>-314625</v>
          </cell>
          <cell r="W1375">
            <v>-331500</v>
          </cell>
          <cell r="X1375">
            <v>-312750</v>
          </cell>
          <cell r="Y1375">
            <v>0</v>
          </cell>
          <cell r="AA1375" t="str">
            <v>098</v>
          </cell>
        </row>
        <row r="1376">
          <cell r="C1376" t="str">
            <v>23</v>
          </cell>
          <cell r="G1376" t="str">
            <v>237095</v>
          </cell>
          <cell r="I1376" t="str">
            <v>099</v>
          </cell>
          <cell r="M1376">
            <v>0</v>
          </cell>
          <cell r="N1376">
            <v>-246099</v>
          </cell>
          <cell r="O1376">
            <v>-6458</v>
          </cell>
          <cell r="P1376">
            <v>-4250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0</v>
          </cell>
          <cell r="W1376">
            <v>0</v>
          </cell>
          <cell r="X1376">
            <v>0</v>
          </cell>
          <cell r="Y1376">
            <v>0</v>
          </cell>
          <cell r="AA1376" t="str">
            <v>099</v>
          </cell>
        </row>
        <row r="1377">
          <cell r="C1377" t="str">
            <v>23</v>
          </cell>
          <cell r="G1377" t="str">
            <v>237095</v>
          </cell>
          <cell r="I1377" t="str">
            <v>102</v>
          </cell>
          <cell r="M1377">
            <v>-632862</v>
          </cell>
          <cell r="N1377">
            <v>-816366</v>
          </cell>
          <cell r="O1377">
            <v>-951483</v>
          </cell>
          <cell r="P1377">
            <v>-818717</v>
          </cell>
          <cell r="Q1377">
            <v>0</v>
          </cell>
          <cell r="R1377">
            <v>-902202</v>
          </cell>
          <cell r="S1377">
            <v>-804178</v>
          </cell>
          <cell r="T1377">
            <v>-927716</v>
          </cell>
          <cell r="U1377">
            <v>-867040</v>
          </cell>
          <cell r="V1377">
            <v>-750435</v>
          </cell>
          <cell r="W1377">
            <v>-1181468</v>
          </cell>
          <cell r="X1377">
            <v>-1265841</v>
          </cell>
          <cell r="Y1377">
            <v>0</v>
          </cell>
          <cell r="AA1377" t="str">
            <v>102</v>
          </cell>
        </row>
        <row r="1378">
          <cell r="C1378" t="str">
            <v>23</v>
          </cell>
          <cell r="G1378" t="str">
            <v>237095</v>
          </cell>
          <cell r="I1378" t="str">
            <v>104</v>
          </cell>
          <cell r="M1378">
            <v>0</v>
          </cell>
          <cell r="N1378">
            <v>0</v>
          </cell>
          <cell r="O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-1790441</v>
          </cell>
          <cell r="T1378">
            <v>-65401</v>
          </cell>
          <cell r="U1378">
            <v>0</v>
          </cell>
          <cell r="V1378">
            <v>0</v>
          </cell>
          <cell r="W1378">
            <v>0</v>
          </cell>
          <cell r="X1378">
            <v>0</v>
          </cell>
          <cell r="Y1378">
            <v>0</v>
          </cell>
          <cell r="AA1378" t="str">
            <v>104</v>
          </cell>
        </row>
        <row r="1379">
          <cell r="C1379" t="str">
            <v>23</v>
          </cell>
          <cell r="G1379" t="str">
            <v>237095</v>
          </cell>
          <cell r="I1379" t="str">
            <v>105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  <cell r="T1379">
            <v>0</v>
          </cell>
          <cell r="U1379">
            <v>0</v>
          </cell>
          <cell r="V1379">
            <v>0</v>
          </cell>
          <cell r="W1379">
            <v>-214576</v>
          </cell>
          <cell r="X1379">
            <v>-2</v>
          </cell>
          <cell r="Y1379">
            <v>0</v>
          </cell>
          <cell r="AA1379" t="str">
            <v>105</v>
          </cell>
        </row>
        <row r="1380">
          <cell r="C1380" t="str">
            <v>23</v>
          </cell>
          <cell r="G1380" t="str">
            <v>238030</v>
          </cell>
          <cell r="I1380" t="str">
            <v>1</v>
          </cell>
          <cell r="M1380">
            <v>-1058759300</v>
          </cell>
          <cell r="N1380">
            <v>-527273200</v>
          </cell>
          <cell r="O1380">
            <v>-486465000</v>
          </cell>
          <cell r="P1380">
            <v>-503005200</v>
          </cell>
          <cell r="Q1380">
            <v>-503279200</v>
          </cell>
          <cell r="R1380">
            <v>-552590120</v>
          </cell>
          <cell r="S1380">
            <v>-556650500</v>
          </cell>
          <cell r="T1380">
            <v>-571311000</v>
          </cell>
          <cell r="U1380">
            <v>-562140200</v>
          </cell>
          <cell r="V1380">
            <v>-555729200</v>
          </cell>
          <cell r="W1380">
            <v>-573037000</v>
          </cell>
          <cell r="X1380">
            <v>-580145000</v>
          </cell>
          <cell r="Y1380">
            <v>-1177766500</v>
          </cell>
          <cell r="AA1380" t="str">
            <v>1</v>
          </cell>
        </row>
        <row r="1381">
          <cell r="C1381" t="str">
            <v>23</v>
          </cell>
          <cell r="G1381" t="str">
            <v>238095</v>
          </cell>
          <cell r="I1381" t="str">
            <v>990</v>
          </cell>
          <cell r="M1381">
            <v>-203817206</v>
          </cell>
          <cell r="N1381">
            <v>-203817206</v>
          </cell>
          <cell r="O1381">
            <v>-203817206</v>
          </cell>
          <cell r="P1381">
            <v>-203817206</v>
          </cell>
          <cell r="Q1381">
            <v>-203817206</v>
          </cell>
          <cell r="R1381">
            <v>-203817206</v>
          </cell>
          <cell r="S1381">
            <v>0</v>
          </cell>
          <cell r="T1381">
            <v>0</v>
          </cell>
          <cell r="U1381">
            <v>0</v>
          </cell>
          <cell r="V1381">
            <v>0</v>
          </cell>
          <cell r="W1381">
            <v>0</v>
          </cell>
          <cell r="X1381">
            <v>0</v>
          </cell>
          <cell r="Y1381">
            <v>0</v>
          </cell>
          <cell r="AA1381" t="str">
            <v>990</v>
          </cell>
        </row>
        <row r="1382">
          <cell r="C1382" t="str">
            <v>23</v>
          </cell>
          <cell r="G1382" t="str">
            <v>238095</v>
          </cell>
          <cell r="I1382" t="str">
            <v>998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  <cell r="T1382">
            <v>25</v>
          </cell>
          <cell r="U1382">
            <v>996138.59</v>
          </cell>
          <cell r="V1382">
            <v>0</v>
          </cell>
          <cell r="W1382">
            <v>0</v>
          </cell>
          <cell r="X1382">
            <v>0</v>
          </cell>
          <cell r="Y1382">
            <v>0</v>
          </cell>
          <cell r="AA1382" t="str">
            <v>998</v>
          </cell>
        </row>
        <row r="1383">
          <cell r="C1383" t="str">
            <v>23</v>
          </cell>
          <cell r="G1383" t="str">
            <v>238095</v>
          </cell>
          <cell r="I1383" t="str">
            <v>999</v>
          </cell>
          <cell r="M1383">
            <v>-69848376</v>
          </cell>
          <cell r="N1383">
            <v>-33364185</v>
          </cell>
          <cell r="O1383">
            <v>-33364185</v>
          </cell>
          <cell r="P1383">
            <v>-33364185</v>
          </cell>
          <cell r="Q1383">
            <v>-33364185</v>
          </cell>
          <cell r="R1383">
            <v>-33364185</v>
          </cell>
          <cell r="S1383">
            <v>-33364185</v>
          </cell>
          <cell r="T1383">
            <v>-43553355</v>
          </cell>
          <cell r="U1383">
            <v>-43553355</v>
          </cell>
          <cell r="V1383">
            <v>-77201535</v>
          </cell>
          <cell r="W1383">
            <v>-81251285</v>
          </cell>
          <cell r="X1383">
            <v>-71062115</v>
          </cell>
          <cell r="Y1383">
            <v>-45510488</v>
          </cell>
          <cell r="AA1383" t="str">
            <v>999</v>
          </cell>
        </row>
        <row r="1384">
          <cell r="C1384" t="str">
            <v>24</v>
          </cell>
          <cell r="G1384" t="str">
            <v>240805</v>
          </cell>
          <cell r="I1384" t="str">
            <v>100</v>
          </cell>
          <cell r="M1384">
            <v>0</v>
          </cell>
          <cell r="N1384">
            <v>-647322081.96000004</v>
          </cell>
          <cell r="O1384">
            <v>-1269028062.96</v>
          </cell>
          <cell r="P1384">
            <v>-1827370672.96</v>
          </cell>
          <cell r="Q1384">
            <v>-2419833112.2199998</v>
          </cell>
          <cell r="R1384">
            <v>-3094918246.2199998</v>
          </cell>
          <cell r="S1384">
            <v>-3751801191.2199998</v>
          </cell>
          <cell r="T1384">
            <v>-4423442297.0200005</v>
          </cell>
          <cell r="U1384">
            <v>-4983776481.0200005</v>
          </cell>
          <cell r="V1384">
            <v>-5697314894.0200005</v>
          </cell>
          <cell r="W1384">
            <v>-6388753689.0200005</v>
          </cell>
          <cell r="X1384">
            <v>-7070735910.1700001</v>
          </cell>
          <cell r="Y1384">
            <v>0</v>
          </cell>
          <cell r="AA1384" t="str">
            <v>100</v>
          </cell>
        </row>
        <row r="1385">
          <cell r="C1385" t="str">
            <v>24</v>
          </cell>
          <cell r="G1385" t="str">
            <v>240805</v>
          </cell>
          <cell r="I1385" t="str">
            <v>300</v>
          </cell>
          <cell r="M1385">
            <v>0</v>
          </cell>
          <cell r="N1385">
            <v>-3410025521</v>
          </cell>
          <cell r="O1385">
            <v>-7296191317</v>
          </cell>
          <cell r="P1385">
            <v>-11255671535</v>
          </cell>
          <cell r="Q1385">
            <v>-15510098160</v>
          </cell>
          <cell r="R1385">
            <v>-19903826945</v>
          </cell>
          <cell r="S1385">
            <v>-23978320869</v>
          </cell>
          <cell r="T1385">
            <v>-28345845728</v>
          </cell>
          <cell r="U1385">
            <v>-32732197307</v>
          </cell>
          <cell r="V1385">
            <v>-37764116560</v>
          </cell>
          <cell r="W1385">
            <v>-43801496674</v>
          </cell>
          <cell r="X1385">
            <v>-48698494451</v>
          </cell>
          <cell r="Y1385">
            <v>0</v>
          </cell>
          <cell r="AA1385" t="str">
            <v>300</v>
          </cell>
        </row>
        <row r="1386">
          <cell r="C1386" t="str">
            <v>24</v>
          </cell>
          <cell r="G1386" t="str">
            <v>240810</v>
          </cell>
          <cell r="I1386" t="str">
            <v>101</v>
          </cell>
          <cell r="M1386">
            <v>0</v>
          </cell>
          <cell r="N1386">
            <v>84972070</v>
          </cell>
          <cell r="O1386">
            <v>162934048</v>
          </cell>
          <cell r="P1386">
            <v>228141452</v>
          </cell>
          <cell r="Q1386">
            <v>301611640</v>
          </cell>
          <cell r="R1386">
            <v>395692215</v>
          </cell>
          <cell r="S1386">
            <v>538831404</v>
          </cell>
          <cell r="T1386">
            <v>717202566</v>
          </cell>
          <cell r="U1386">
            <v>795827346</v>
          </cell>
          <cell r="V1386">
            <v>881254874</v>
          </cell>
          <cell r="W1386">
            <v>1058420874</v>
          </cell>
          <cell r="X1386">
            <v>1203944874</v>
          </cell>
          <cell r="Y1386">
            <v>0</v>
          </cell>
          <cell r="AA1386" t="str">
            <v>101</v>
          </cell>
        </row>
        <row r="1387">
          <cell r="C1387" t="str">
            <v>24</v>
          </cell>
          <cell r="G1387" t="str">
            <v>240810</v>
          </cell>
          <cell r="I1387" t="str">
            <v>108</v>
          </cell>
          <cell r="M1387">
            <v>0</v>
          </cell>
          <cell r="N1387">
            <v>690002386</v>
          </cell>
          <cell r="O1387">
            <v>1330580188</v>
          </cell>
          <cell r="P1387">
            <v>1525843728</v>
          </cell>
          <cell r="Q1387">
            <v>1961108126</v>
          </cell>
          <cell r="R1387">
            <v>2726603617</v>
          </cell>
          <cell r="S1387">
            <v>3520788370</v>
          </cell>
          <cell r="T1387">
            <v>4764515589</v>
          </cell>
          <cell r="U1387">
            <v>4925061566</v>
          </cell>
          <cell r="V1387">
            <v>5570756711</v>
          </cell>
          <cell r="W1387">
            <v>7448770711</v>
          </cell>
          <cell r="X1387">
            <v>7488557711</v>
          </cell>
          <cell r="Y1387">
            <v>0</v>
          </cell>
          <cell r="AA1387" t="str">
            <v>108</v>
          </cell>
        </row>
        <row r="1388">
          <cell r="C1388" t="str">
            <v>24</v>
          </cell>
          <cell r="G1388" t="str">
            <v>240810</v>
          </cell>
          <cell r="I1388" t="str">
            <v>201</v>
          </cell>
          <cell r="M1388">
            <v>0</v>
          </cell>
          <cell r="N1388">
            <v>66696669</v>
          </cell>
          <cell r="O1388">
            <v>120196649</v>
          </cell>
          <cell r="P1388">
            <v>149745607</v>
          </cell>
          <cell r="Q1388">
            <v>216031019</v>
          </cell>
          <cell r="R1388">
            <v>366717238</v>
          </cell>
          <cell r="S1388">
            <v>551551717</v>
          </cell>
          <cell r="T1388">
            <v>637657350</v>
          </cell>
          <cell r="U1388">
            <v>642190826</v>
          </cell>
          <cell r="V1388">
            <v>648567650</v>
          </cell>
          <cell r="W1388">
            <v>656978966</v>
          </cell>
          <cell r="X1388">
            <v>659660181</v>
          </cell>
          <cell r="Y1388">
            <v>0</v>
          </cell>
          <cell r="AA1388" t="str">
            <v>201</v>
          </cell>
        </row>
        <row r="1389">
          <cell r="C1389" t="str">
            <v>24</v>
          </cell>
          <cell r="G1389" t="str">
            <v>240810</v>
          </cell>
          <cell r="I1389" t="str">
            <v>208</v>
          </cell>
          <cell r="M1389">
            <v>0</v>
          </cell>
          <cell r="N1389">
            <v>0</v>
          </cell>
          <cell r="O1389">
            <v>0</v>
          </cell>
          <cell r="P1389">
            <v>0</v>
          </cell>
          <cell r="Q1389">
            <v>0</v>
          </cell>
          <cell r="R1389">
            <v>0</v>
          </cell>
          <cell r="S1389">
            <v>17500</v>
          </cell>
          <cell r="T1389">
            <v>202768873</v>
          </cell>
          <cell r="U1389">
            <v>382802878</v>
          </cell>
          <cell r="V1389">
            <v>548922511</v>
          </cell>
          <cell r="W1389">
            <v>666805794</v>
          </cell>
          <cell r="X1389">
            <v>710724418</v>
          </cell>
          <cell r="Y1389">
            <v>0</v>
          </cell>
          <cell r="AA1389" t="str">
            <v>208</v>
          </cell>
        </row>
        <row r="1390">
          <cell r="C1390" t="str">
            <v>24</v>
          </cell>
          <cell r="G1390" t="str">
            <v>240810</v>
          </cell>
          <cell r="I1390" t="str">
            <v>211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  <cell r="R1390">
            <v>35235</v>
          </cell>
          <cell r="S1390">
            <v>365235</v>
          </cell>
          <cell r="T1390">
            <v>365235</v>
          </cell>
          <cell r="U1390">
            <v>365235</v>
          </cell>
          <cell r="V1390">
            <v>380115</v>
          </cell>
          <cell r="W1390">
            <v>401715</v>
          </cell>
          <cell r="X1390">
            <v>416355</v>
          </cell>
          <cell r="Y1390">
            <v>0</v>
          </cell>
          <cell r="AA1390" t="str">
            <v>211</v>
          </cell>
        </row>
        <row r="1391">
          <cell r="C1391" t="str">
            <v>24</v>
          </cell>
          <cell r="G1391" t="str">
            <v>240810</v>
          </cell>
          <cell r="I1391" t="str">
            <v>213</v>
          </cell>
          <cell r="M1391">
            <v>0</v>
          </cell>
          <cell r="N1391">
            <v>20402644</v>
          </cell>
          <cell r="O1391">
            <v>35732242</v>
          </cell>
          <cell r="P1391">
            <v>52077166</v>
          </cell>
          <cell r="Q1391">
            <v>71999716</v>
          </cell>
          <cell r="R1391">
            <v>92120118</v>
          </cell>
          <cell r="S1391">
            <v>127276474</v>
          </cell>
          <cell r="T1391">
            <v>157131287</v>
          </cell>
          <cell r="U1391">
            <v>181190829</v>
          </cell>
          <cell r="V1391">
            <v>203744084</v>
          </cell>
          <cell r="W1391">
            <v>227920789</v>
          </cell>
          <cell r="X1391">
            <v>250291861</v>
          </cell>
          <cell r="Y1391">
            <v>0</v>
          </cell>
          <cell r="AA1391" t="str">
            <v>213</v>
          </cell>
        </row>
        <row r="1392">
          <cell r="C1392" t="str">
            <v>24</v>
          </cell>
          <cell r="G1392" t="str">
            <v>240810</v>
          </cell>
          <cell r="I1392" t="str">
            <v>214</v>
          </cell>
          <cell r="M1392">
            <v>0</v>
          </cell>
          <cell r="N1392">
            <v>0</v>
          </cell>
          <cell r="O1392">
            <v>2280</v>
          </cell>
          <cell r="P1392">
            <v>9885</v>
          </cell>
          <cell r="Q1392">
            <v>11421</v>
          </cell>
          <cell r="R1392">
            <v>23913</v>
          </cell>
          <cell r="S1392">
            <v>31329</v>
          </cell>
          <cell r="T1392">
            <v>31329</v>
          </cell>
          <cell r="U1392">
            <v>31329</v>
          </cell>
          <cell r="V1392">
            <v>31329</v>
          </cell>
          <cell r="W1392">
            <v>31329</v>
          </cell>
          <cell r="X1392">
            <v>31329</v>
          </cell>
          <cell r="Y1392">
            <v>0</v>
          </cell>
          <cell r="AA1392" t="str">
            <v>214</v>
          </cell>
        </row>
        <row r="1393">
          <cell r="C1393" t="str">
            <v>24</v>
          </cell>
          <cell r="G1393" t="str">
            <v>240810</v>
          </cell>
          <cell r="I1393" t="str">
            <v>301</v>
          </cell>
          <cell r="M1393">
            <v>0</v>
          </cell>
          <cell r="N1393">
            <v>472358729</v>
          </cell>
          <cell r="O1393">
            <v>737274704</v>
          </cell>
          <cell r="P1393">
            <v>958515803</v>
          </cell>
          <cell r="Q1393">
            <v>1466545957</v>
          </cell>
          <cell r="R1393">
            <v>1864887845</v>
          </cell>
          <cell r="S1393">
            <v>2180035885</v>
          </cell>
          <cell r="T1393">
            <v>2489211996</v>
          </cell>
          <cell r="U1393">
            <v>2873188620</v>
          </cell>
          <cell r="V1393">
            <v>3253246555</v>
          </cell>
          <cell r="W1393">
            <v>3822322295</v>
          </cell>
          <cell r="X1393">
            <v>4333839569</v>
          </cell>
          <cell r="Y1393">
            <v>0</v>
          </cell>
          <cell r="AA1393" t="str">
            <v>301</v>
          </cell>
        </row>
        <row r="1394">
          <cell r="C1394" t="str">
            <v>24</v>
          </cell>
          <cell r="G1394" t="str">
            <v>240810</v>
          </cell>
          <cell r="I1394" t="str">
            <v>308</v>
          </cell>
          <cell r="M1394">
            <v>0</v>
          </cell>
          <cell r="N1394">
            <v>652464547</v>
          </cell>
          <cell r="O1394">
            <v>1462127120</v>
          </cell>
          <cell r="P1394">
            <v>1995060371</v>
          </cell>
          <cell r="Q1394">
            <v>2869934407</v>
          </cell>
          <cell r="R1394">
            <v>3721746328</v>
          </cell>
          <cell r="S1394">
            <v>4144718928</v>
          </cell>
          <cell r="T1394">
            <v>4771641657</v>
          </cell>
          <cell r="U1394">
            <v>5346652678</v>
          </cell>
          <cell r="V1394">
            <v>6006112682</v>
          </cell>
          <cell r="W1394">
            <v>7026954533</v>
          </cell>
          <cell r="X1394">
            <v>7766991633</v>
          </cell>
          <cell r="Y1394">
            <v>0</v>
          </cell>
          <cell r="AA1394" t="str">
            <v>308</v>
          </cell>
        </row>
        <row r="1395">
          <cell r="C1395" t="str">
            <v>24</v>
          </cell>
          <cell r="G1395" t="str">
            <v>240810</v>
          </cell>
          <cell r="I1395" t="str">
            <v>392</v>
          </cell>
          <cell r="M1395">
            <v>0</v>
          </cell>
          <cell r="N1395">
            <v>0</v>
          </cell>
          <cell r="O1395">
            <v>-7775709</v>
          </cell>
          <cell r="P1395">
            <v>-7775709</v>
          </cell>
          <cell r="Q1395">
            <v>-11677421</v>
          </cell>
          <cell r="R1395">
            <v>-11677421</v>
          </cell>
          <cell r="S1395">
            <v>-17150975</v>
          </cell>
          <cell r="T1395">
            <v>-17150975</v>
          </cell>
          <cell r="U1395">
            <v>-21417930.890000001</v>
          </cell>
          <cell r="V1395">
            <v>-21417930.890000001</v>
          </cell>
          <cell r="W1395">
            <v>-28451421.600000001</v>
          </cell>
          <cell r="X1395">
            <v>-28451421.600000001</v>
          </cell>
          <cell r="Y1395">
            <v>0</v>
          </cell>
          <cell r="AA1395" t="str">
            <v>392</v>
          </cell>
        </row>
        <row r="1396">
          <cell r="C1396" t="str">
            <v>24</v>
          </cell>
          <cell r="G1396" t="str">
            <v>240815</v>
          </cell>
          <cell r="I1396" t="str">
            <v>201</v>
          </cell>
          <cell r="M1396">
            <v>0</v>
          </cell>
          <cell r="N1396">
            <v>50133702</v>
          </cell>
          <cell r="O1396">
            <v>155988540</v>
          </cell>
          <cell r="P1396">
            <v>264776129</v>
          </cell>
          <cell r="Q1396">
            <v>338139374</v>
          </cell>
          <cell r="R1396">
            <v>472636350</v>
          </cell>
          <cell r="S1396">
            <v>617539277</v>
          </cell>
          <cell r="T1396">
            <v>679644874</v>
          </cell>
          <cell r="U1396">
            <v>803389433</v>
          </cell>
          <cell r="V1396">
            <v>941099784</v>
          </cell>
          <cell r="W1396">
            <v>1119114659</v>
          </cell>
          <cell r="X1396">
            <v>1360397399</v>
          </cell>
          <cell r="Y1396">
            <v>0</v>
          </cell>
          <cell r="AA1396" t="str">
            <v>201</v>
          </cell>
        </row>
        <row r="1397">
          <cell r="C1397" t="str">
            <v>24</v>
          </cell>
          <cell r="G1397" t="str">
            <v>240815</v>
          </cell>
          <cell r="I1397" t="str">
            <v>301</v>
          </cell>
          <cell r="M1397">
            <v>0</v>
          </cell>
          <cell r="N1397">
            <v>362108223</v>
          </cell>
          <cell r="O1397">
            <v>721667608</v>
          </cell>
          <cell r="P1397">
            <v>1122901394</v>
          </cell>
          <cell r="Q1397">
            <v>1607493004</v>
          </cell>
          <cell r="R1397">
            <v>2057743400</v>
          </cell>
          <cell r="S1397">
            <v>2468575801</v>
          </cell>
          <cell r="T1397">
            <v>2939517430</v>
          </cell>
          <cell r="U1397">
            <v>3505036704</v>
          </cell>
          <cell r="V1397">
            <v>4095310966</v>
          </cell>
          <cell r="W1397">
            <v>4587534998</v>
          </cell>
          <cell r="X1397">
            <v>4943280014</v>
          </cell>
          <cell r="Y1397">
            <v>0</v>
          </cell>
          <cell r="AA1397" t="str">
            <v>301</v>
          </cell>
        </row>
        <row r="1398">
          <cell r="C1398" t="str">
            <v>24</v>
          </cell>
          <cell r="G1398" t="str">
            <v>240815</v>
          </cell>
          <cell r="I1398" t="str">
            <v>314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4690796</v>
          </cell>
          <cell r="R1398">
            <v>4690796</v>
          </cell>
          <cell r="S1398">
            <v>4690796</v>
          </cell>
          <cell r="T1398">
            <v>4690796</v>
          </cell>
          <cell r="U1398">
            <v>4690796</v>
          </cell>
          <cell r="V1398">
            <v>4690796</v>
          </cell>
          <cell r="W1398">
            <v>4690796</v>
          </cell>
          <cell r="X1398">
            <v>4690796</v>
          </cell>
          <cell r="Y1398">
            <v>0</v>
          </cell>
          <cell r="AA1398" t="str">
            <v>314</v>
          </cell>
        </row>
        <row r="1399">
          <cell r="C1399" t="str">
            <v>24</v>
          </cell>
          <cell r="G1399" t="str">
            <v>240820</v>
          </cell>
          <cell r="I1399" t="str">
            <v>101</v>
          </cell>
          <cell r="M1399">
            <v>0</v>
          </cell>
          <cell r="N1399">
            <v>293550570</v>
          </cell>
          <cell r="O1399">
            <v>440323143.07999998</v>
          </cell>
          <cell r="P1399">
            <v>547999529.08000004</v>
          </cell>
          <cell r="Q1399">
            <v>688879224.08000004</v>
          </cell>
          <cell r="R1399">
            <v>829749261.08000004</v>
          </cell>
          <cell r="S1399">
            <v>966373853.08000004</v>
          </cell>
          <cell r="T1399">
            <v>1130601159.0799999</v>
          </cell>
          <cell r="U1399">
            <v>1264188880.0799999</v>
          </cell>
          <cell r="V1399">
            <v>1640762988.0799999</v>
          </cell>
          <cell r="W1399">
            <v>1924386957.0799999</v>
          </cell>
          <cell r="X1399">
            <v>2149906957.0799999</v>
          </cell>
          <cell r="Y1399">
            <v>0</v>
          </cell>
          <cell r="AA1399" t="str">
            <v>101</v>
          </cell>
        </row>
        <row r="1400">
          <cell r="C1400" t="str">
            <v>24</v>
          </cell>
          <cell r="G1400" t="str">
            <v>240820</v>
          </cell>
          <cell r="I1400" t="str">
            <v>191</v>
          </cell>
          <cell r="M1400">
            <v>0</v>
          </cell>
          <cell r="N1400">
            <v>0</v>
          </cell>
          <cell r="O1400">
            <v>-132076370.88</v>
          </cell>
          <cell r="P1400">
            <v>-132076370.88</v>
          </cell>
          <cell r="Q1400">
            <v>-206073189.93000001</v>
          </cell>
          <cell r="R1400">
            <v>-206073189.93000001</v>
          </cell>
          <cell r="S1400">
            <v>-287896710.07999998</v>
          </cell>
          <cell r="T1400">
            <v>-287896710.07999998</v>
          </cell>
          <cell r="U1400">
            <v>-373095339.07999998</v>
          </cell>
          <cell r="V1400">
            <v>-373095339.07999998</v>
          </cell>
          <cell r="W1400">
            <v>-556202000.97000003</v>
          </cell>
          <cell r="X1400">
            <v>-556202000.97000003</v>
          </cell>
          <cell r="Y1400">
            <v>0</v>
          </cell>
          <cell r="AA1400" t="str">
            <v>191</v>
          </cell>
        </row>
        <row r="1401">
          <cell r="C1401" t="str">
            <v>24</v>
          </cell>
          <cell r="G1401" t="str">
            <v>240820</v>
          </cell>
          <cell r="I1401" t="str">
            <v>201</v>
          </cell>
          <cell r="M1401">
            <v>0</v>
          </cell>
          <cell r="N1401">
            <v>245900320</v>
          </cell>
          <cell r="O1401">
            <v>600317381</v>
          </cell>
          <cell r="P1401">
            <v>954223948.23000002</v>
          </cell>
          <cell r="Q1401">
            <v>1386194291.97</v>
          </cell>
          <cell r="R1401">
            <v>1785257102.8199999</v>
          </cell>
          <cell r="S1401">
            <v>2227972646.4000001</v>
          </cell>
          <cell r="T1401">
            <v>2660489449.8099999</v>
          </cell>
          <cell r="U1401">
            <v>3109433507.0500002</v>
          </cell>
          <cell r="V1401">
            <v>3560977618.8000002</v>
          </cell>
          <cell r="W1401">
            <v>4006458402.1599998</v>
          </cell>
          <cell r="X1401">
            <v>4500367172.8299999</v>
          </cell>
          <cell r="Y1401">
            <v>0</v>
          </cell>
          <cell r="AA1401" t="str">
            <v>201</v>
          </cell>
        </row>
        <row r="1402">
          <cell r="C1402" t="str">
            <v>24</v>
          </cell>
          <cell r="G1402" t="str">
            <v>240820</v>
          </cell>
          <cell r="I1402" t="str">
            <v>205</v>
          </cell>
          <cell r="M1402">
            <v>0</v>
          </cell>
          <cell r="N1402">
            <v>3718533</v>
          </cell>
          <cell r="O1402">
            <v>7285211</v>
          </cell>
          <cell r="P1402">
            <v>10903458</v>
          </cell>
          <cell r="Q1402">
            <v>15019947</v>
          </cell>
          <cell r="R1402">
            <v>18741447</v>
          </cell>
          <cell r="S1402">
            <v>23162165</v>
          </cell>
          <cell r="T1402">
            <v>26820839</v>
          </cell>
          <cell r="U1402">
            <v>30143034</v>
          </cell>
          <cell r="V1402">
            <v>33903521</v>
          </cell>
          <cell r="W1402">
            <v>37931539</v>
          </cell>
          <cell r="X1402">
            <v>42002048</v>
          </cell>
          <cell r="Y1402">
            <v>0</v>
          </cell>
          <cell r="AA1402" t="str">
            <v>205</v>
          </cell>
        </row>
        <row r="1403">
          <cell r="C1403" t="str">
            <v>24</v>
          </cell>
          <cell r="G1403" t="str">
            <v>240820</v>
          </cell>
          <cell r="I1403" t="str">
            <v>208</v>
          </cell>
          <cell r="M1403">
            <v>0</v>
          </cell>
          <cell r="N1403">
            <v>2922201</v>
          </cell>
          <cell r="O1403">
            <v>11839387</v>
          </cell>
          <cell r="P1403">
            <v>19623383</v>
          </cell>
          <cell r="Q1403">
            <v>33262706</v>
          </cell>
          <cell r="R1403">
            <v>37980650</v>
          </cell>
          <cell r="S1403">
            <v>42472924</v>
          </cell>
          <cell r="T1403">
            <v>46685338</v>
          </cell>
          <cell r="U1403">
            <v>51428378</v>
          </cell>
          <cell r="V1403">
            <v>59594231</v>
          </cell>
          <cell r="W1403">
            <v>66628169</v>
          </cell>
          <cell r="X1403">
            <v>74982662</v>
          </cell>
          <cell r="Y1403">
            <v>0</v>
          </cell>
          <cell r="AA1403" t="str">
            <v>208</v>
          </cell>
        </row>
        <row r="1404">
          <cell r="C1404" t="str">
            <v>24</v>
          </cell>
          <cell r="G1404" t="str">
            <v>240820</v>
          </cell>
          <cell r="I1404" t="str">
            <v>211</v>
          </cell>
          <cell r="M1404">
            <v>0</v>
          </cell>
          <cell r="N1404">
            <v>863373</v>
          </cell>
          <cell r="O1404">
            <v>1135783</v>
          </cell>
          <cell r="P1404">
            <v>1765022</v>
          </cell>
          <cell r="Q1404">
            <v>2439451</v>
          </cell>
          <cell r="R1404">
            <v>3874072</v>
          </cell>
          <cell r="S1404">
            <v>5133847</v>
          </cell>
          <cell r="T1404">
            <v>7129539</v>
          </cell>
          <cell r="U1404">
            <v>12595529</v>
          </cell>
          <cell r="V1404">
            <v>15714179</v>
          </cell>
          <cell r="W1404">
            <v>17926975</v>
          </cell>
          <cell r="X1404">
            <v>22299019</v>
          </cell>
          <cell r="Y1404">
            <v>0</v>
          </cell>
          <cell r="AA1404" t="str">
            <v>211</v>
          </cell>
        </row>
        <row r="1405">
          <cell r="C1405" t="str">
            <v>24</v>
          </cell>
          <cell r="G1405" t="str">
            <v>240820</v>
          </cell>
          <cell r="I1405" t="str">
            <v>301</v>
          </cell>
          <cell r="M1405">
            <v>0</v>
          </cell>
          <cell r="N1405">
            <v>943928330</v>
          </cell>
          <cell r="O1405">
            <v>2001077150</v>
          </cell>
          <cell r="P1405">
            <v>2873717270</v>
          </cell>
          <cell r="Q1405">
            <v>4052036619</v>
          </cell>
          <cell r="R1405">
            <v>5480996990</v>
          </cell>
          <cell r="S1405">
            <v>7115503216</v>
          </cell>
          <cell r="T1405">
            <v>8643243196</v>
          </cell>
          <cell r="U1405">
            <v>10098145228</v>
          </cell>
          <cell r="V1405">
            <v>11452700641</v>
          </cell>
          <cell r="W1405">
            <v>13109294505</v>
          </cell>
          <cell r="X1405">
            <v>14130594206</v>
          </cell>
          <cell r="Y1405">
            <v>0</v>
          </cell>
          <cell r="AA1405" t="str">
            <v>301</v>
          </cell>
        </row>
        <row r="1406">
          <cell r="C1406" t="str">
            <v>24</v>
          </cell>
          <cell r="G1406" t="str">
            <v>240820</v>
          </cell>
          <cell r="I1406" t="str">
            <v>308</v>
          </cell>
          <cell r="M1406">
            <v>0</v>
          </cell>
          <cell r="N1406">
            <v>33067238</v>
          </cell>
          <cell r="O1406">
            <v>56497107</v>
          </cell>
          <cell r="P1406">
            <v>79337370</v>
          </cell>
          <cell r="Q1406">
            <v>109259758</v>
          </cell>
          <cell r="R1406">
            <v>154498276</v>
          </cell>
          <cell r="S1406">
            <v>206306291</v>
          </cell>
          <cell r="T1406">
            <v>254716522</v>
          </cell>
          <cell r="U1406">
            <v>304089084</v>
          </cell>
          <cell r="V1406">
            <v>361639577</v>
          </cell>
          <cell r="W1406">
            <v>402022366</v>
          </cell>
          <cell r="X1406">
            <v>457990597</v>
          </cell>
          <cell r="Y1406">
            <v>0</v>
          </cell>
          <cell r="AA1406" t="str">
            <v>308</v>
          </cell>
        </row>
        <row r="1407">
          <cell r="C1407" t="str">
            <v>24</v>
          </cell>
          <cell r="G1407" t="str">
            <v>240820</v>
          </cell>
          <cell r="I1407" t="str">
            <v>311</v>
          </cell>
          <cell r="M1407">
            <v>0</v>
          </cell>
          <cell r="N1407">
            <v>1029240</v>
          </cell>
          <cell r="O1407">
            <v>3130965</v>
          </cell>
          <cell r="P1407">
            <v>5047499</v>
          </cell>
          <cell r="Q1407">
            <v>8038123</v>
          </cell>
          <cell r="R1407">
            <v>11135174</v>
          </cell>
          <cell r="S1407">
            <v>14277939</v>
          </cell>
          <cell r="T1407">
            <v>18051162</v>
          </cell>
          <cell r="U1407">
            <v>21143251</v>
          </cell>
          <cell r="V1407">
            <v>24046239</v>
          </cell>
          <cell r="W1407">
            <v>28131386</v>
          </cell>
          <cell r="X1407">
            <v>31669169</v>
          </cell>
          <cell r="Y1407">
            <v>0</v>
          </cell>
          <cell r="AA1407" t="str">
            <v>311</v>
          </cell>
        </row>
        <row r="1408">
          <cell r="C1408" t="str">
            <v>24</v>
          </cell>
          <cell r="G1408" t="str">
            <v>240820</v>
          </cell>
          <cell r="I1408" t="str">
            <v>391</v>
          </cell>
          <cell r="M1408">
            <v>0</v>
          </cell>
          <cell r="N1408">
            <v>-423858653.08999997</v>
          </cell>
          <cell r="O1408">
            <v>-783383264.04999995</v>
          </cell>
          <cell r="P1408">
            <v>-1177124357.6099999</v>
          </cell>
          <cell r="Q1408">
            <v>-1631220167.4200001</v>
          </cell>
          <cell r="R1408">
            <v>-2212585703.1999998</v>
          </cell>
          <cell r="S1408">
            <v>-2786209716.96</v>
          </cell>
          <cell r="T1408">
            <v>-3404616251.8000002</v>
          </cell>
          <cell r="U1408">
            <v>-3894499308.4899998</v>
          </cell>
          <cell r="V1408">
            <v>-4464803189.4899998</v>
          </cell>
          <cell r="W1408">
            <v>-4981527994.3400002</v>
          </cell>
          <cell r="X1408">
            <v>-5551831875.3400002</v>
          </cell>
          <cell r="Y1408">
            <v>0</v>
          </cell>
          <cell r="AA1408" t="str">
            <v>391</v>
          </cell>
        </row>
        <row r="1409">
          <cell r="C1409" t="str">
            <v>24</v>
          </cell>
          <cell r="G1409" t="str">
            <v>240898</v>
          </cell>
          <cell r="I1409" t="str">
            <v/>
          </cell>
          <cell r="M1409">
            <v>-3990255000</v>
          </cell>
          <cell r="N1409">
            <v>0</v>
          </cell>
          <cell r="O1409">
            <v>217.81</v>
          </cell>
          <cell r="P1409">
            <v>1640345217.8099999</v>
          </cell>
          <cell r="Q1409">
            <v>1640345014.52</v>
          </cell>
          <cell r="R1409">
            <v>1640345470.52</v>
          </cell>
          <cell r="S1409">
            <v>1640345864.78</v>
          </cell>
          <cell r="T1409">
            <v>1640345864.78</v>
          </cell>
          <cell r="U1409">
            <v>1640346235.3499999</v>
          </cell>
          <cell r="V1409">
            <v>2385285235.3499999</v>
          </cell>
          <cell r="W1409">
            <v>2385285235.3499999</v>
          </cell>
          <cell r="X1409">
            <v>4275598235.3499999</v>
          </cell>
          <cell r="Y1409">
            <v>-1471686000</v>
          </cell>
          <cell r="AA1409" t="str">
            <v/>
          </cell>
        </row>
        <row r="1410">
          <cell r="C1410" t="str">
            <v>24</v>
          </cell>
          <cell r="G1410" t="str">
            <v>241205</v>
          </cell>
          <cell r="I1410" t="str">
            <v/>
          </cell>
          <cell r="M1410">
            <v>-170110490</v>
          </cell>
          <cell r="N1410">
            <v>-170110490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  <cell r="T1410">
            <v>0</v>
          </cell>
          <cell r="U1410">
            <v>0</v>
          </cell>
          <cell r="V1410">
            <v>0</v>
          </cell>
          <cell r="W1410">
            <v>0</v>
          </cell>
          <cell r="X1410">
            <v>0</v>
          </cell>
          <cell r="Y1410">
            <v>0</v>
          </cell>
          <cell r="AA1410" t="str">
            <v/>
          </cell>
        </row>
        <row r="1411">
          <cell r="C1411" t="str">
            <v>24</v>
          </cell>
          <cell r="G1411" t="str">
            <v>241205</v>
          </cell>
          <cell r="I1411" t="str">
            <v>46</v>
          </cell>
          <cell r="M1411">
            <v>0</v>
          </cell>
          <cell r="N1411">
            <v>-161603000</v>
          </cell>
          <cell r="O1411">
            <v>-338975490</v>
          </cell>
          <cell r="P1411">
            <v>-346589490</v>
          </cell>
          <cell r="Q1411">
            <v>-362047490</v>
          </cell>
          <cell r="R1411">
            <v>-369661490</v>
          </cell>
          <cell r="S1411">
            <v>-398364490</v>
          </cell>
          <cell r="T1411">
            <v>-403281990</v>
          </cell>
          <cell r="U1411">
            <v>-417801490</v>
          </cell>
          <cell r="V1411">
            <v>-417801490</v>
          </cell>
          <cell r="W1411">
            <v>-417801490</v>
          </cell>
          <cell r="X1411">
            <v>-417801490</v>
          </cell>
          <cell r="Y1411">
            <v>-251083132</v>
          </cell>
          <cell r="AA1411" t="str">
            <v>46</v>
          </cell>
        </row>
        <row r="1412">
          <cell r="C1412" t="str">
            <v>24</v>
          </cell>
          <cell r="G1412" t="str">
            <v>241205</v>
          </cell>
          <cell r="I1412" t="str">
            <v>47</v>
          </cell>
          <cell r="M1412">
            <v>0</v>
          </cell>
          <cell r="N1412">
            <v>18883641</v>
          </cell>
          <cell r="O1412">
            <v>23498282</v>
          </cell>
          <cell r="P1412">
            <v>128766923</v>
          </cell>
          <cell r="Q1412">
            <v>152682942</v>
          </cell>
          <cell r="R1412">
            <v>177315551</v>
          </cell>
          <cell r="S1412">
            <v>181472858</v>
          </cell>
          <cell r="T1412">
            <v>264624135</v>
          </cell>
          <cell r="U1412">
            <v>328016769</v>
          </cell>
          <cell r="V1412">
            <v>422680576</v>
          </cell>
          <cell r="W1412">
            <v>426845160</v>
          </cell>
          <cell r="X1412">
            <v>464273467</v>
          </cell>
          <cell r="Y1412">
            <v>0</v>
          </cell>
          <cell r="AA1412" t="str">
            <v>47</v>
          </cell>
        </row>
        <row r="1413">
          <cell r="C1413" t="str">
            <v>24</v>
          </cell>
          <cell r="G1413" t="str">
            <v>249595</v>
          </cell>
          <cell r="I1413" t="str">
            <v>46</v>
          </cell>
          <cell r="M1413">
            <v>-2716023000</v>
          </cell>
          <cell r="N1413">
            <v>-5018605000</v>
          </cell>
          <cell r="O1413">
            <v>-5018605000</v>
          </cell>
          <cell r="P1413">
            <v>-5018605000</v>
          </cell>
          <cell r="Q1413">
            <v>-5018605000</v>
          </cell>
          <cell r="R1413">
            <v>-5018605000</v>
          </cell>
          <cell r="S1413">
            <v>-5018605000</v>
          </cell>
          <cell r="T1413">
            <v>-5018605000</v>
          </cell>
          <cell r="U1413">
            <v>-5018605000</v>
          </cell>
          <cell r="V1413">
            <v>-5018605000</v>
          </cell>
          <cell r="W1413">
            <v>-5018605000</v>
          </cell>
          <cell r="X1413">
            <v>-5018605000</v>
          </cell>
          <cell r="Y1413">
            <v>-5018605000</v>
          </cell>
          <cell r="AA1413" t="str">
            <v>46</v>
          </cell>
        </row>
        <row r="1414">
          <cell r="C1414" t="str">
            <v>24</v>
          </cell>
          <cell r="G1414" t="str">
            <v>249595</v>
          </cell>
          <cell r="I1414" t="str">
            <v>47</v>
          </cell>
          <cell r="M1414">
            <v>1558621000</v>
          </cell>
          <cell r="N1414">
            <v>2709912000</v>
          </cell>
          <cell r="O1414">
            <v>2709912000</v>
          </cell>
          <cell r="P1414">
            <v>2709912000</v>
          </cell>
          <cell r="Q1414">
            <v>2709912000</v>
          </cell>
          <cell r="R1414">
            <v>3864259000</v>
          </cell>
          <cell r="S1414">
            <v>3864259000</v>
          </cell>
          <cell r="T1414">
            <v>3864259000</v>
          </cell>
          <cell r="U1414">
            <v>3864259000</v>
          </cell>
          <cell r="V1414">
            <v>5018605000</v>
          </cell>
          <cell r="W1414">
            <v>5018605000</v>
          </cell>
          <cell r="X1414">
            <v>5018605000</v>
          </cell>
          <cell r="Y1414">
            <v>5018605000</v>
          </cell>
          <cell r="AA1414" t="str">
            <v>47</v>
          </cell>
        </row>
        <row r="1415">
          <cell r="C1415" t="str">
            <v>25</v>
          </cell>
          <cell r="G1415" t="str">
            <v>250505</v>
          </cell>
          <cell r="I1415" t="str">
            <v/>
          </cell>
          <cell r="M1415">
            <v>-614543681</v>
          </cell>
          <cell r="N1415">
            <v>-864564664</v>
          </cell>
          <cell r="O1415">
            <v>-627507131</v>
          </cell>
          <cell r="P1415">
            <v>-638563758</v>
          </cell>
          <cell r="Q1415">
            <v>400338186</v>
          </cell>
          <cell r="R1415">
            <v>-818158536</v>
          </cell>
          <cell r="S1415">
            <v>-719253082</v>
          </cell>
          <cell r="T1415">
            <v>-759753595</v>
          </cell>
          <cell r="U1415">
            <v>-945312692</v>
          </cell>
          <cell r="V1415">
            <v>-834407564</v>
          </cell>
          <cell r="W1415">
            <v>-800092352</v>
          </cell>
          <cell r="X1415">
            <v>-865151621</v>
          </cell>
          <cell r="Y1415">
            <v>-139572</v>
          </cell>
          <cell r="AA1415" t="str">
            <v/>
          </cell>
        </row>
        <row r="1416">
          <cell r="C1416" t="str">
            <v>25</v>
          </cell>
          <cell r="G1416" t="str">
            <v>251005</v>
          </cell>
          <cell r="I1416" t="str">
            <v>100</v>
          </cell>
          <cell r="M1416">
            <v>-3420933048</v>
          </cell>
          <cell r="N1416">
            <v>-3420933048</v>
          </cell>
          <cell r="O1416">
            <v>-3420933048</v>
          </cell>
          <cell r="P1416">
            <v>-3420933048</v>
          </cell>
          <cell r="Q1416">
            <v>-3420933048</v>
          </cell>
          <cell r="R1416">
            <v>-3420933048</v>
          </cell>
          <cell r="S1416">
            <v>-3420933048</v>
          </cell>
          <cell r="T1416">
            <v>-3420933048</v>
          </cell>
          <cell r="U1416">
            <v>-3420933048</v>
          </cell>
          <cell r="V1416">
            <v>-3420933048</v>
          </cell>
          <cell r="W1416">
            <v>-3420933048</v>
          </cell>
          <cell r="X1416">
            <v>-3418427053</v>
          </cell>
          <cell r="Y1416">
            <v>-3865281529</v>
          </cell>
          <cell r="AA1416" t="str">
            <v>100</v>
          </cell>
        </row>
        <row r="1417">
          <cell r="C1417" t="str">
            <v>25</v>
          </cell>
          <cell r="G1417" t="str">
            <v>251505</v>
          </cell>
          <cell r="I1417" t="str">
            <v/>
          </cell>
          <cell r="M1417">
            <v>-414491139</v>
          </cell>
          <cell r="N1417">
            <v>-414491139</v>
          </cell>
          <cell r="O1417">
            <v>-414491139</v>
          </cell>
          <cell r="P1417">
            <v>-414491139</v>
          </cell>
          <cell r="Q1417">
            <v>-414491139</v>
          </cell>
          <cell r="R1417">
            <v>-414491139</v>
          </cell>
          <cell r="S1417">
            <v>-414491139</v>
          </cell>
          <cell r="T1417">
            <v>-414491139</v>
          </cell>
          <cell r="U1417">
            <v>-414491139</v>
          </cell>
          <cell r="V1417">
            <v>-414491139</v>
          </cell>
          <cell r="W1417">
            <v>-414491139</v>
          </cell>
          <cell r="X1417">
            <v>-414239853</v>
          </cell>
          <cell r="Y1417">
            <v>-472698876</v>
          </cell>
          <cell r="AA1417" t="str">
            <v/>
          </cell>
        </row>
        <row r="1418">
          <cell r="C1418" t="str">
            <v>25</v>
          </cell>
          <cell r="G1418" t="str">
            <v>252505</v>
          </cell>
          <cell r="I1418" t="str">
            <v/>
          </cell>
          <cell r="M1418">
            <v>-1395840245</v>
          </cell>
          <cell r="N1418">
            <v>-1395840245</v>
          </cell>
          <cell r="O1418">
            <v>-1395840245</v>
          </cell>
          <cell r="P1418">
            <v>-1395840245</v>
          </cell>
          <cell r="Q1418">
            <v>-1395840245</v>
          </cell>
          <cell r="R1418">
            <v>-1395840245</v>
          </cell>
          <cell r="S1418">
            <v>-1395840245</v>
          </cell>
          <cell r="T1418">
            <v>-1395840245</v>
          </cell>
          <cell r="U1418">
            <v>-1395840245</v>
          </cell>
          <cell r="V1418">
            <v>-1395840245</v>
          </cell>
          <cell r="W1418">
            <v>-1395840245</v>
          </cell>
          <cell r="X1418">
            <v>-1394470643</v>
          </cell>
          <cell r="Y1418">
            <v>-2137959074</v>
          </cell>
          <cell r="AA1418" t="str">
            <v/>
          </cell>
        </row>
        <row r="1419">
          <cell r="C1419" t="str">
            <v>25</v>
          </cell>
          <cell r="G1419" t="str">
            <v>253005</v>
          </cell>
          <cell r="I1419" t="str">
            <v>100</v>
          </cell>
          <cell r="M1419">
            <v>-749636427</v>
          </cell>
          <cell r="N1419">
            <v>-749636427</v>
          </cell>
          <cell r="O1419">
            <v>-749636427</v>
          </cell>
          <cell r="P1419">
            <v>-749636427</v>
          </cell>
          <cell r="Q1419">
            <v>-749636427</v>
          </cell>
          <cell r="R1419">
            <v>-749636427</v>
          </cell>
          <cell r="S1419">
            <v>-749636427</v>
          </cell>
          <cell r="T1419">
            <v>-749636427</v>
          </cell>
          <cell r="U1419">
            <v>-749636427</v>
          </cell>
          <cell r="V1419">
            <v>-749636427</v>
          </cell>
          <cell r="W1419">
            <v>-749636427</v>
          </cell>
          <cell r="X1419">
            <v>-748451950</v>
          </cell>
          <cell r="Y1419">
            <v>-1131467547</v>
          </cell>
          <cell r="AA1419" t="str">
            <v>100</v>
          </cell>
        </row>
        <row r="1420">
          <cell r="C1420" t="str">
            <v>25</v>
          </cell>
          <cell r="G1420" t="str">
            <v>253005</v>
          </cell>
          <cell r="I1420" t="str">
            <v>400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0</v>
          </cell>
          <cell r="W1420">
            <v>0</v>
          </cell>
          <cell r="X1420">
            <v>2728582</v>
          </cell>
          <cell r="Y1420">
            <v>0</v>
          </cell>
          <cell r="AA1420" t="str">
            <v>400</v>
          </cell>
        </row>
        <row r="1421">
          <cell r="C1421" t="str">
            <v>25</v>
          </cell>
          <cell r="G1421" t="str">
            <v>253005</v>
          </cell>
          <cell r="I1421" t="str">
            <v>450</v>
          </cell>
          <cell r="M1421">
            <v>0</v>
          </cell>
          <cell r="N1421">
            <v>0</v>
          </cell>
          <cell r="O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  <cell r="T1421">
            <v>0</v>
          </cell>
          <cell r="U1421">
            <v>0</v>
          </cell>
          <cell r="V1421">
            <v>0</v>
          </cell>
          <cell r="W1421">
            <v>0</v>
          </cell>
          <cell r="X1421">
            <v>1047857</v>
          </cell>
          <cell r="Y1421">
            <v>0</v>
          </cell>
          <cell r="AA1421" t="str">
            <v>450</v>
          </cell>
        </row>
        <row r="1422">
          <cell r="C1422" t="str">
            <v>25</v>
          </cell>
          <cell r="G1422" t="str">
            <v>253020</v>
          </cell>
          <cell r="I1422" t="str">
            <v/>
          </cell>
          <cell r="M1422">
            <v>-450000000</v>
          </cell>
          <cell r="N1422">
            <v>-450000000</v>
          </cell>
          <cell r="O1422">
            <v>-421582373</v>
          </cell>
          <cell r="P1422">
            <v>-421582373</v>
          </cell>
          <cell r="Q1422">
            <v>469128219</v>
          </cell>
          <cell r="R1422">
            <v>500503359</v>
          </cell>
          <cell r="S1422">
            <v>500503359</v>
          </cell>
          <cell r="T1422">
            <v>500503359</v>
          </cell>
          <cell r="U1422">
            <v>500503359</v>
          </cell>
          <cell r="V1422">
            <v>-450000000</v>
          </cell>
          <cell r="W1422">
            <v>-450000000</v>
          </cell>
          <cell r="X1422">
            <v>-450000000</v>
          </cell>
          <cell r="Y1422">
            <v>-2216773589</v>
          </cell>
          <cell r="AA1422" t="str">
            <v/>
          </cell>
        </row>
        <row r="1423">
          <cell r="C1423" t="str">
            <v>25</v>
          </cell>
          <cell r="G1423" t="str">
            <v>253205</v>
          </cell>
          <cell r="I1423" t="str">
            <v/>
          </cell>
          <cell r="M1423">
            <v>-122854696</v>
          </cell>
          <cell r="N1423">
            <v>-124487060</v>
          </cell>
          <cell r="O1423">
            <v>-126117424</v>
          </cell>
          <cell r="P1423">
            <v>-127751788</v>
          </cell>
          <cell r="Q1423">
            <v>-127436081</v>
          </cell>
          <cell r="R1423">
            <v>-129797691</v>
          </cell>
          <cell r="S1423">
            <v>-133524375</v>
          </cell>
          <cell r="T1423">
            <v>-135964104</v>
          </cell>
          <cell r="U1423">
            <v>-137596468</v>
          </cell>
          <cell r="V1423">
            <v>-139629026</v>
          </cell>
          <cell r="W1423">
            <v>-140440779</v>
          </cell>
          <cell r="X1423">
            <v>-142703362</v>
          </cell>
          <cell r="Y1423">
            <v>-146004953</v>
          </cell>
          <cell r="AA1423" t="str">
            <v/>
          </cell>
        </row>
        <row r="1424">
          <cell r="C1424" t="str">
            <v>26</v>
          </cell>
          <cell r="G1424" t="str">
            <v>260505</v>
          </cell>
          <cell r="I1424" t="str">
            <v>010</v>
          </cell>
          <cell r="M1424">
            <v>0</v>
          </cell>
          <cell r="N1424">
            <v>0</v>
          </cell>
          <cell r="O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  <cell r="T1424">
            <v>0</v>
          </cell>
          <cell r="U1424">
            <v>0</v>
          </cell>
          <cell r="V1424">
            <v>529775.62</v>
          </cell>
          <cell r="W1424">
            <v>529775.62</v>
          </cell>
          <cell r="X1424">
            <v>529775.62</v>
          </cell>
          <cell r="Y1424">
            <v>0</v>
          </cell>
          <cell r="AA1424" t="str">
            <v>010</v>
          </cell>
        </row>
        <row r="1425">
          <cell r="C1425" t="str">
            <v>26</v>
          </cell>
          <cell r="G1425" t="str">
            <v>260505</v>
          </cell>
          <cell r="I1425" t="str">
            <v>030</v>
          </cell>
          <cell r="M1425">
            <v>0</v>
          </cell>
          <cell r="N1425">
            <v>0</v>
          </cell>
          <cell r="O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  <cell r="T1425">
            <v>0</v>
          </cell>
          <cell r="U1425">
            <v>0</v>
          </cell>
          <cell r="V1425">
            <v>118490380.41</v>
          </cell>
          <cell r="W1425">
            <v>118490380.41</v>
          </cell>
          <cell r="X1425">
            <v>118490380.41</v>
          </cell>
          <cell r="Y1425">
            <v>0</v>
          </cell>
          <cell r="AA1425" t="str">
            <v>030</v>
          </cell>
        </row>
        <row r="1426">
          <cell r="C1426" t="str">
            <v>26</v>
          </cell>
          <cell r="G1426" t="str">
            <v>260505</v>
          </cell>
          <cell r="I1426" t="str">
            <v>270</v>
          </cell>
          <cell r="M1426">
            <v>-30662507.68</v>
          </cell>
          <cell r="N1426">
            <v>-30662507.68</v>
          </cell>
          <cell r="O1426">
            <v>-30662507.68</v>
          </cell>
          <cell r="P1426">
            <v>-30662507.68</v>
          </cell>
          <cell r="Q1426">
            <v>-30662507.68</v>
          </cell>
          <cell r="R1426">
            <v>-30662507.68</v>
          </cell>
          <cell r="S1426">
            <v>-30662507.68</v>
          </cell>
          <cell r="T1426">
            <v>-30662507.68</v>
          </cell>
          <cell r="U1426">
            <v>-30662507.68</v>
          </cell>
          <cell r="V1426">
            <v>-30662507.68</v>
          </cell>
          <cell r="W1426">
            <v>-30662507.68</v>
          </cell>
          <cell r="X1426">
            <v>-30662507.68</v>
          </cell>
          <cell r="Y1426">
            <v>-30662507.68</v>
          </cell>
          <cell r="AA1426" t="str">
            <v>270</v>
          </cell>
        </row>
        <row r="1427">
          <cell r="C1427" t="str">
            <v>26</v>
          </cell>
          <cell r="G1427" t="str">
            <v>260505</v>
          </cell>
          <cell r="I1427" t="str">
            <v>340</v>
          </cell>
          <cell r="M1427">
            <v>30662507.68</v>
          </cell>
          <cell r="N1427">
            <v>30662507.68</v>
          </cell>
          <cell r="O1427">
            <v>30662507.68</v>
          </cell>
          <cell r="P1427">
            <v>30662507.68</v>
          </cell>
          <cell r="Q1427">
            <v>30662507.68</v>
          </cell>
          <cell r="R1427">
            <v>30662507.68</v>
          </cell>
          <cell r="S1427">
            <v>30662507.68</v>
          </cell>
          <cell r="T1427">
            <v>30662507.68</v>
          </cell>
          <cell r="U1427">
            <v>30662507.68</v>
          </cell>
          <cell r="V1427">
            <v>30662507.68</v>
          </cell>
          <cell r="W1427">
            <v>30662507.68</v>
          </cell>
          <cell r="X1427">
            <v>30662507.68</v>
          </cell>
          <cell r="Y1427">
            <v>30662507.68</v>
          </cell>
          <cell r="AA1427" t="str">
            <v>340</v>
          </cell>
        </row>
        <row r="1428">
          <cell r="C1428" t="str">
            <v>26</v>
          </cell>
          <cell r="G1428" t="str">
            <v>260595</v>
          </cell>
          <cell r="I1428" t="str">
            <v>010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  <cell r="T1428">
            <v>0</v>
          </cell>
          <cell r="U1428">
            <v>0</v>
          </cell>
          <cell r="V1428">
            <v>0</v>
          </cell>
          <cell r="W1428">
            <v>-527000000</v>
          </cell>
          <cell r="X1428">
            <v>-527000000</v>
          </cell>
          <cell r="Y1428">
            <v>0</v>
          </cell>
          <cell r="AA1428" t="str">
            <v>010</v>
          </cell>
        </row>
        <row r="1429">
          <cell r="C1429" t="str">
            <v>26</v>
          </cell>
          <cell r="G1429" t="str">
            <v>260595</v>
          </cell>
          <cell r="I1429" t="str">
            <v>999</v>
          </cell>
          <cell r="M1429">
            <v>0</v>
          </cell>
          <cell r="N1429">
            <v>0</v>
          </cell>
          <cell r="O1429">
            <v>0</v>
          </cell>
          <cell r="P1429">
            <v>0</v>
          </cell>
          <cell r="Q1429">
            <v>0</v>
          </cell>
          <cell r="R1429">
            <v>-48832280</v>
          </cell>
          <cell r="S1429">
            <v>0</v>
          </cell>
          <cell r="T1429">
            <v>0</v>
          </cell>
          <cell r="U1429">
            <v>0</v>
          </cell>
          <cell r="V1429">
            <v>0</v>
          </cell>
          <cell r="W1429">
            <v>0</v>
          </cell>
          <cell r="X1429">
            <v>-10057076400</v>
          </cell>
          <cell r="Y1429">
            <v>0</v>
          </cell>
          <cell r="AA1429" t="str">
            <v>999</v>
          </cell>
        </row>
        <row r="1430">
          <cell r="C1430" t="str">
            <v>26</v>
          </cell>
          <cell r="G1430" t="str">
            <v>261005</v>
          </cell>
          <cell r="I1430" t="str">
            <v>100</v>
          </cell>
          <cell r="M1430">
            <v>-4366600326</v>
          </cell>
          <cell r="N1430">
            <v>-333122511</v>
          </cell>
          <cell r="O1430">
            <v>-646973573</v>
          </cell>
          <cell r="P1430">
            <v>-953446120</v>
          </cell>
          <cell r="Q1430">
            <v>-1273136743</v>
          </cell>
          <cell r="R1430">
            <v>-1707634949</v>
          </cell>
          <cell r="S1430">
            <v>-2054102476</v>
          </cell>
          <cell r="T1430">
            <v>-2617632540</v>
          </cell>
          <cell r="U1430">
            <v>-3084859484</v>
          </cell>
          <cell r="V1430">
            <v>-3552492089</v>
          </cell>
          <cell r="W1430">
            <v>-4198510498</v>
          </cell>
          <cell r="X1430">
            <v>-4461441330</v>
          </cell>
          <cell r="Y1430">
            <v>-4315707690</v>
          </cell>
          <cell r="AA1430" t="str">
            <v>100</v>
          </cell>
        </row>
        <row r="1431">
          <cell r="C1431" t="str">
            <v>26</v>
          </cell>
          <cell r="G1431" t="str">
            <v>261005</v>
          </cell>
          <cell r="I1431" t="str">
            <v>200</v>
          </cell>
          <cell r="M1431">
            <v>4366600326</v>
          </cell>
          <cell r="N1431">
            <v>1358531456</v>
          </cell>
          <cell r="O1431">
            <v>2255689527</v>
          </cell>
          <cell r="P1431">
            <v>2274053355</v>
          </cell>
          <cell r="Q1431">
            <v>2302965388</v>
          </cell>
          <cell r="R1431">
            <v>2355880866</v>
          </cell>
          <cell r="S1431">
            <v>2374390524</v>
          </cell>
          <cell r="T1431">
            <v>2434808341</v>
          </cell>
          <cell r="U1431">
            <v>4091482992</v>
          </cell>
          <cell r="V1431">
            <v>4229354215</v>
          </cell>
          <cell r="W1431">
            <v>4264581284</v>
          </cell>
          <cell r="X1431">
            <v>4294482277</v>
          </cell>
          <cell r="Y1431">
            <v>4315707690</v>
          </cell>
          <cell r="AA1431" t="str">
            <v>200</v>
          </cell>
        </row>
        <row r="1432">
          <cell r="C1432" t="str">
            <v>26</v>
          </cell>
          <cell r="G1432" t="str">
            <v>261010</v>
          </cell>
          <cell r="I1432" t="str">
            <v>100</v>
          </cell>
          <cell r="M1432">
            <v>-588911705</v>
          </cell>
          <cell r="N1432">
            <v>-40450590</v>
          </cell>
          <cell r="O1432">
            <v>-78561087</v>
          </cell>
          <cell r="P1432">
            <v>-115775599</v>
          </cell>
          <cell r="Q1432">
            <v>-154595185</v>
          </cell>
          <cell r="R1432">
            <v>-207355684</v>
          </cell>
          <cell r="S1432">
            <v>-249426752</v>
          </cell>
          <cell r="T1432">
            <v>-312041227</v>
          </cell>
          <cell r="U1432">
            <v>-363955355</v>
          </cell>
          <cell r="V1432">
            <v>-415914543</v>
          </cell>
          <cell r="W1432">
            <v>-480516411</v>
          </cell>
          <cell r="X1432">
            <v>-533102570</v>
          </cell>
          <cell r="Y1432">
            <v>-583865568</v>
          </cell>
          <cell r="AA1432" t="str">
            <v>100</v>
          </cell>
        </row>
        <row r="1433">
          <cell r="C1433" t="str">
            <v>26</v>
          </cell>
          <cell r="G1433" t="str">
            <v>261010</v>
          </cell>
          <cell r="I1433" t="str">
            <v>200</v>
          </cell>
          <cell r="M1433">
            <v>588911705</v>
          </cell>
          <cell r="N1433">
            <v>423802114</v>
          </cell>
          <cell r="O1433">
            <v>424840936</v>
          </cell>
          <cell r="P1433">
            <v>425311894</v>
          </cell>
          <cell r="Q1433">
            <v>426346981</v>
          </cell>
          <cell r="R1433">
            <v>428752282</v>
          </cell>
          <cell r="S1433">
            <v>429799000</v>
          </cell>
          <cell r="T1433">
            <v>433813881</v>
          </cell>
          <cell r="U1433">
            <v>563454675</v>
          </cell>
          <cell r="V1433">
            <v>575267183</v>
          </cell>
          <cell r="W1433">
            <v>578499195</v>
          </cell>
          <cell r="X1433">
            <v>581591448</v>
          </cell>
          <cell r="Y1433">
            <v>583865568</v>
          </cell>
          <cell r="AA1433" t="str">
            <v>200</v>
          </cell>
        </row>
        <row r="1434">
          <cell r="C1434" t="str">
            <v>26</v>
          </cell>
          <cell r="G1434" t="str">
            <v>261015</v>
          </cell>
          <cell r="I1434" t="str">
            <v>100</v>
          </cell>
          <cell r="M1434">
            <v>-2186566669</v>
          </cell>
          <cell r="N1434">
            <v>-171150579</v>
          </cell>
          <cell r="O1434">
            <v>-331010395</v>
          </cell>
          <cell r="P1434">
            <v>-488613023</v>
          </cell>
          <cell r="Q1434">
            <v>-652954524</v>
          </cell>
          <cell r="R1434">
            <v>-873443899</v>
          </cell>
          <cell r="S1434">
            <v>-1048396177</v>
          </cell>
          <cell r="T1434">
            <v>-1271416730</v>
          </cell>
          <cell r="U1434">
            <v>-1453300716</v>
          </cell>
          <cell r="V1434">
            <v>-1637523447</v>
          </cell>
          <cell r="W1434">
            <v>-1865259843</v>
          </cell>
          <cell r="X1434">
            <v>-2052210317</v>
          </cell>
          <cell r="Y1434">
            <v>-1946125255</v>
          </cell>
          <cell r="AA1434" t="str">
            <v>100</v>
          </cell>
        </row>
        <row r="1435">
          <cell r="C1435" t="str">
            <v>26</v>
          </cell>
          <cell r="G1435" t="str">
            <v>261015</v>
          </cell>
          <cell r="I1435" t="str">
            <v>200</v>
          </cell>
          <cell r="M1435">
            <v>2186566669</v>
          </cell>
          <cell r="N1435">
            <v>226842540</v>
          </cell>
          <cell r="O1435">
            <v>289165370</v>
          </cell>
          <cell r="P1435">
            <v>440078681</v>
          </cell>
          <cell r="Q1435">
            <v>495890349</v>
          </cell>
          <cell r="R1435">
            <v>605625501</v>
          </cell>
          <cell r="S1435">
            <v>791192336</v>
          </cell>
          <cell r="T1435">
            <v>930268975</v>
          </cell>
          <cell r="U1435">
            <v>967997175</v>
          </cell>
          <cell r="V1435">
            <v>1040739412</v>
          </cell>
          <cell r="W1435">
            <v>1123174879</v>
          </cell>
          <cell r="X1435">
            <v>1314938223</v>
          </cell>
          <cell r="Y1435">
            <v>1946125255</v>
          </cell>
          <cell r="AA1435" t="str">
            <v>200</v>
          </cell>
        </row>
        <row r="1436">
          <cell r="C1436" t="str">
            <v>26</v>
          </cell>
          <cell r="G1436" t="str">
            <v>261020</v>
          </cell>
          <cell r="I1436" t="str">
            <v>100</v>
          </cell>
          <cell r="M1436">
            <v>-2761989799</v>
          </cell>
          <cell r="N1436">
            <v>-190355692</v>
          </cell>
          <cell r="O1436">
            <v>-369699100</v>
          </cell>
          <cell r="P1436">
            <v>-544826239</v>
          </cell>
          <cell r="Q1436">
            <v>-727506609</v>
          </cell>
          <cell r="R1436">
            <v>-975791319</v>
          </cell>
          <cell r="S1436">
            <v>-1468270144</v>
          </cell>
          <cell r="T1436">
            <v>-1906571304</v>
          </cell>
          <cell r="U1436">
            <v>-2269970079</v>
          </cell>
          <cell r="V1436">
            <v>-2633684318</v>
          </cell>
          <cell r="W1436">
            <v>-3085897228</v>
          </cell>
          <cell r="X1436">
            <v>-3454000317</v>
          </cell>
          <cell r="Y1436">
            <v>-3141734457</v>
          </cell>
          <cell r="AA1436" t="str">
            <v>100</v>
          </cell>
        </row>
        <row r="1437">
          <cell r="C1437" t="str">
            <v>26</v>
          </cell>
          <cell r="G1437" t="str">
            <v>261020</v>
          </cell>
          <cell r="I1437" t="str">
            <v>200</v>
          </cell>
          <cell r="M1437">
            <v>2761989799</v>
          </cell>
          <cell r="N1437">
            <v>1636068.62</v>
          </cell>
          <cell r="O1437">
            <v>4508527.62</v>
          </cell>
          <cell r="P1437">
            <v>9305085.6199999992</v>
          </cell>
          <cell r="Q1437">
            <v>15606859</v>
          </cell>
          <cell r="R1437">
            <v>29068952</v>
          </cell>
          <cell r="S1437">
            <v>1496072767</v>
          </cell>
          <cell r="T1437">
            <v>1498860919</v>
          </cell>
          <cell r="U1437">
            <v>1503096453</v>
          </cell>
          <cell r="V1437">
            <v>1507946913</v>
          </cell>
          <cell r="W1437">
            <v>1513806303</v>
          </cell>
          <cell r="X1437">
            <v>1519398556</v>
          </cell>
          <cell r="Y1437">
            <v>3141734457</v>
          </cell>
          <cell r="AA1437" t="str">
            <v>200</v>
          </cell>
        </row>
        <row r="1438">
          <cell r="C1438" t="str">
            <v>26</v>
          </cell>
          <cell r="G1438" t="str">
            <v>261025</v>
          </cell>
          <cell r="I1438" t="str">
            <v>100</v>
          </cell>
          <cell r="M1438">
            <v>-5417525329</v>
          </cell>
          <cell r="N1438">
            <v>-443338089</v>
          </cell>
          <cell r="O1438">
            <v>-858047435</v>
          </cell>
          <cell r="P1438">
            <v>-1266227545</v>
          </cell>
          <cell r="Q1438">
            <v>-1691886885</v>
          </cell>
          <cell r="R1438">
            <v>-2264250774</v>
          </cell>
          <cell r="S1438">
            <v>-2718795510</v>
          </cell>
          <cell r="T1438">
            <v>-3297459115</v>
          </cell>
          <cell r="U1438">
            <v>-3770745528</v>
          </cell>
          <cell r="V1438">
            <v>-4249121735</v>
          </cell>
          <cell r="W1438">
            <v>-4841082818</v>
          </cell>
          <cell r="X1438">
            <v>-5326314464</v>
          </cell>
          <cell r="Y1438">
            <v>-6071716260</v>
          </cell>
          <cell r="AA1438" t="str">
            <v>100</v>
          </cell>
        </row>
        <row r="1439">
          <cell r="C1439" t="str">
            <v>26</v>
          </cell>
          <cell r="G1439" t="str">
            <v>261025</v>
          </cell>
          <cell r="I1439" t="str">
            <v>200</v>
          </cell>
          <cell r="M1439">
            <v>11271662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0</v>
          </cell>
          <cell r="V1439">
            <v>0</v>
          </cell>
          <cell r="W1439">
            <v>0</v>
          </cell>
          <cell r="X1439">
            <v>0</v>
          </cell>
          <cell r="Y1439">
            <v>0</v>
          </cell>
          <cell r="AA1439" t="str">
            <v>200</v>
          </cell>
        </row>
        <row r="1440">
          <cell r="C1440" t="str">
            <v>26</v>
          </cell>
          <cell r="G1440" t="str">
            <v>261025</v>
          </cell>
          <cell r="I1440" t="str">
            <v>250</v>
          </cell>
          <cell r="M1440">
            <v>15265625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  <cell r="T1440">
            <v>0</v>
          </cell>
          <cell r="U1440">
            <v>0</v>
          </cell>
          <cell r="V1440">
            <v>0</v>
          </cell>
          <cell r="W1440">
            <v>0</v>
          </cell>
          <cell r="X1440">
            <v>0</v>
          </cell>
          <cell r="Y1440">
            <v>0</v>
          </cell>
          <cell r="AA1440" t="str">
            <v>250</v>
          </cell>
        </row>
        <row r="1441">
          <cell r="C1441" t="str">
            <v>26</v>
          </cell>
          <cell r="G1441" t="str">
            <v>261025</v>
          </cell>
          <cell r="I1441" t="str">
            <v>300</v>
          </cell>
          <cell r="M1441">
            <v>1105086734</v>
          </cell>
          <cell r="N1441">
            <v>76878994</v>
          </cell>
          <cell r="O1441">
            <v>98279887</v>
          </cell>
          <cell r="P1441">
            <v>179099258</v>
          </cell>
          <cell r="Q1441">
            <v>206416619</v>
          </cell>
          <cell r="R1441">
            <v>260019422</v>
          </cell>
          <cell r="S1441">
            <v>360264377</v>
          </cell>
          <cell r="T1441">
            <v>425228902</v>
          </cell>
          <cell r="U1441">
            <v>456807101</v>
          </cell>
          <cell r="V1441">
            <v>485017077</v>
          </cell>
          <cell r="W1441">
            <v>535685254</v>
          </cell>
          <cell r="X1441">
            <v>651056902</v>
          </cell>
          <cell r="Y1441">
            <v>997336941</v>
          </cell>
          <cell r="AA1441" t="str">
            <v>300</v>
          </cell>
        </row>
        <row r="1442">
          <cell r="C1442" t="str">
            <v>26</v>
          </cell>
          <cell r="G1442" t="str">
            <v>261025</v>
          </cell>
          <cell r="I1442" t="str">
            <v>350</v>
          </cell>
          <cell r="M1442">
            <v>697338321</v>
          </cell>
          <cell r="N1442">
            <v>124822768</v>
          </cell>
          <cell r="O1442">
            <v>201878261</v>
          </cell>
          <cell r="P1442">
            <v>276853226</v>
          </cell>
          <cell r="Q1442">
            <v>363811002</v>
          </cell>
          <cell r="R1442">
            <v>423616590</v>
          </cell>
          <cell r="S1442">
            <v>547275636</v>
          </cell>
          <cell r="T1442">
            <v>649755497</v>
          </cell>
          <cell r="U1442">
            <v>693033543</v>
          </cell>
          <cell r="V1442">
            <v>810424251</v>
          </cell>
          <cell r="W1442">
            <v>867889472</v>
          </cell>
          <cell r="X1442">
            <v>910381508</v>
          </cell>
          <cell r="Y1442">
            <v>993334268</v>
          </cell>
          <cell r="AA1442" t="str">
            <v>350</v>
          </cell>
        </row>
        <row r="1443">
          <cell r="C1443" t="str">
            <v>26</v>
          </cell>
          <cell r="G1443" t="str">
            <v>261025</v>
          </cell>
          <cell r="I1443" t="str">
            <v>400</v>
          </cell>
          <cell r="M1443">
            <v>3588562987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1059538</v>
          </cell>
          <cell r="T1443">
            <v>25298013</v>
          </cell>
          <cell r="U1443">
            <v>37835243</v>
          </cell>
          <cell r="V1443">
            <v>51860510</v>
          </cell>
          <cell r="W1443">
            <v>65013877</v>
          </cell>
          <cell r="X1443">
            <v>72449756</v>
          </cell>
          <cell r="Y1443">
            <v>4081045051</v>
          </cell>
          <cell r="AA1443" t="str">
            <v>400</v>
          </cell>
        </row>
        <row r="1444">
          <cell r="C1444" t="str">
            <v>26</v>
          </cell>
          <cell r="G1444" t="str">
            <v>261095</v>
          </cell>
          <cell r="I1444" t="str">
            <v>100</v>
          </cell>
          <cell r="M1444">
            <v>-11504729927.83</v>
          </cell>
          <cell r="N1444">
            <v>-83280610</v>
          </cell>
          <cell r="O1444">
            <v>-161743342</v>
          </cell>
          <cell r="P1444">
            <v>-238361472</v>
          </cell>
          <cell r="Q1444">
            <v>-318284106</v>
          </cell>
          <cell r="R1444">
            <v>-426908674</v>
          </cell>
          <cell r="S1444">
            <v>-513525538</v>
          </cell>
          <cell r="T1444">
            <v>-623100821</v>
          </cell>
          <cell r="U1444">
            <v>-713950496</v>
          </cell>
          <cell r="V1444">
            <v>-1055098851</v>
          </cell>
          <cell r="W1444">
            <v>-1418371872</v>
          </cell>
          <cell r="X1444">
            <v>-1760617438</v>
          </cell>
          <cell r="Y1444">
            <v>-1367828939</v>
          </cell>
          <cell r="AA1444" t="str">
            <v>100</v>
          </cell>
        </row>
        <row r="1445">
          <cell r="C1445" t="str">
            <v>26</v>
          </cell>
          <cell r="G1445" t="str">
            <v>261095</v>
          </cell>
          <cell r="I1445" t="str">
            <v>200</v>
          </cell>
          <cell r="M1445">
            <v>137195856</v>
          </cell>
          <cell r="N1445">
            <v>33947012</v>
          </cell>
          <cell r="O1445">
            <v>41618791</v>
          </cell>
          <cell r="P1445">
            <v>43453489</v>
          </cell>
          <cell r="Q1445">
            <v>43453489</v>
          </cell>
          <cell r="R1445">
            <v>51283621</v>
          </cell>
          <cell r="S1445">
            <v>51283621</v>
          </cell>
          <cell r="T1445">
            <v>335543762</v>
          </cell>
          <cell r="U1445">
            <v>339772546</v>
          </cell>
          <cell r="V1445">
            <v>352033806</v>
          </cell>
          <cell r="W1445">
            <v>376370036</v>
          </cell>
          <cell r="X1445">
            <v>417325580</v>
          </cell>
          <cell r="Y1445">
            <v>417325580</v>
          </cell>
          <cell r="AA1445" t="str">
            <v>200</v>
          </cell>
        </row>
        <row r="1446">
          <cell r="C1446" t="str">
            <v>26</v>
          </cell>
          <cell r="G1446" t="str">
            <v>261095</v>
          </cell>
          <cell r="I1446" t="str">
            <v>250</v>
          </cell>
          <cell r="M1446">
            <v>1493573421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  <cell r="T1446">
            <v>0</v>
          </cell>
          <cell r="U1446">
            <v>0</v>
          </cell>
          <cell r="V1446">
            <v>0</v>
          </cell>
          <cell r="W1446">
            <v>0</v>
          </cell>
          <cell r="X1446">
            <v>0</v>
          </cell>
          <cell r="Y1446">
            <v>0</v>
          </cell>
          <cell r="AA1446" t="str">
            <v>250</v>
          </cell>
        </row>
        <row r="1447">
          <cell r="C1447" t="str">
            <v>26</v>
          </cell>
          <cell r="G1447" t="str">
            <v>261095</v>
          </cell>
          <cell r="I1447" t="str">
            <v>251</v>
          </cell>
          <cell r="M1447">
            <v>1001665535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  <cell r="T1447">
            <v>0</v>
          </cell>
          <cell r="U1447">
            <v>0</v>
          </cell>
          <cell r="V1447">
            <v>0</v>
          </cell>
          <cell r="W1447">
            <v>0</v>
          </cell>
          <cell r="X1447">
            <v>0</v>
          </cell>
          <cell r="Y1447">
            <v>0</v>
          </cell>
          <cell r="AA1447" t="str">
            <v>251</v>
          </cell>
        </row>
        <row r="1448">
          <cell r="C1448" t="str">
            <v>26</v>
          </cell>
          <cell r="G1448" t="str">
            <v>261095</v>
          </cell>
          <cell r="I1448" t="str">
            <v>252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  <cell r="T1448">
            <v>0</v>
          </cell>
          <cell r="U1448">
            <v>0</v>
          </cell>
          <cell r="V1448">
            <v>950503359</v>
          </cell>
          <cell r="W1448">
            <v>950503359</v>
          </cell>
          <cell r="X1448">
            <v>950503359</v>
          </cell>
          <cell r="Y1448">
            <v>950503359</v>
          </cell>
          <cell r="AA1448" t="str">
            <v>252</v>
          </cell>
        </row>
        <row r="1449">
          <cell r="C1449" t="str">
            <v>26</v>
          </cell>
          <cell r="G1449" t="str">
            <v>261095</v>
          </cell>
          <cell r="I1449" t="str">
            <v>503</v>
          </cell>
          <cell r="M1449">
            <v>648590858.76999998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  <cell r="T1449">
            <v>0</v>
          </cell>
          <cell r="U1449">
            <v>0</v>
          </cell>
          <cell r="V1449">
            <v>0</v>
          </cell>
          <cell r="W1449">
            <v>0</v>
          </cell>
          <cell r="X1449">
            <v>0</v>
          </cell>
          <cell r="Y1449">
            <v>0</v>
          </cell>
          <cell r="AA1449" t="str">
            <v>503</v>
          </cell>
        </row>
        <row r="1450">
          <cell r="C1450" t="str">
            <v>26</v>
          </cell>
          <cell r="G1450" t="str">
            <v>261095</v>
          </cell>
          <cell r="I1450" t="str">
            <v>504</v>
          </cell>
          <cell r="M1450">
            <v>53660594.060000002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T1450">
            <v>0</v>
          </cell>
          <cell r="U1450">
            <v>0</v>
          </cell>
          <cell r="V1450">
            <v>0</v>
          </cell>
          <cell r="W1450">
            <v>0</v>
          </cell>
          <cell r="X1450">
            <v>0</v>
          </cell>
          <cell r="Y1450">
            <v>0</v>
          </cell>
          <cell r="AA1450" t="str">
            <v>504</v>
          </cell>
        </row>
        <row r="1451">
          <cell r="C1451" t="str">
            <v>26</v>
          </cell>
          <cell r="G1451" t="str">
            <v>261095</v>
          </cell>
          <cell r="I1451" t="str">
            <v>505</v>
          </cell>
          <cell r="M1451">
            <v>1100731545.5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  <cell r="T1451">
            <v>0</v>
          </cell>
          <cell r="U1451">
            <v>0</v>
          </cell>
          <cell r="V1451">
            <v>0</v>
          </cell>
          <cell r="W1451">
            <v>0</v>
          </cell>
          <cell r="X1451">
            <v>0</v>
          </cell>
          <cell r="Y1451">
            <v>0</v>
          </cell>
          <cell r="AA1451" t="str">
            <v>505</v>
          </cell>
        </row>
        <row r="1452">
          <cell r="C1452" t="str">
            <v>26</v>
          </cell>
          <cell r="G1452" t="str">
            <v>261095</v>
          </cell>
          <cell r="I1452" t="str">
            <v>508</v>
          </cell>
          <cell r="M1452">
            <v>87814294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T1452">
            <v>0</v>
          </cell>
          <cell r="U1452">
            <v>0</v>
          </cell>
          <cell r="V1452">
            <v>0</v>
          </cell>
          <cell r="W1452">
            <v>0</v>
          </cell>
          <cell r="X1452">
            <v>0</v>
          </cell>
          <cell r="Y1452">
            <v>0</v>
          </cell>
          <cell r="AA1452" t="str">
            <v>508</v>
          </cell>
        </row>
        <row r="1453">
          <cell r="C1453" t="str">
            <v>26</v>
          </cell>
          <cell r="G1453" t="str">
            <v>261095</v>
          </cell>
          <cell r="I1453" t="str">
            <v>509</v>
          </cell>
          <cell r="M1453">
            <v>102847214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0</v>
          </cell>
          <cell r="V1453">
            <v>0</v>
          </cell>
          <cell r="W1453">
            <v>0</v>
          </cell>
          <cell r="X1453">
            <v>0</v>
          </cell>
          <cell r="Y1453">
            <v>0</v>
          </cell>
          <cell r="AA1453" t="str">
            <v>509</v>
          </cell>
        </row>
        <row r="1454">
          <cell r="C1454" t="str">
            <v>26</v>
          </cell>
          <cell r="G1454" t="str">
            <v>261095</v>
          </cell>
          <cell r="I1454" t="str">
            <v>510</v>
          </cell>
          <cell r="M1454">
            <v>84161934</v>
          </cell>
          <cell r="N1454">
            <v>0</v>
          </cell>
          <cell r="O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  <cell r="T1454">
            <v>0</v>
          </cell>
          <cell r="U1454">
            <v>0</v>
          </cell>
          <cell r="V1454">
            <v>0</v>
          </cell>
          <cell r="W1454">
            <v>0</v>
          </cell>
          <cell r="X1454">
            <v>0</v>
          </cell>
          <cell r="Y1454">
            <v>0</v>
          </cell>
          <cell r="AA1454" t="str">
            <v>510</v>
          </cell>
        </row>
        <row r="1455">
          <cell r="C1455" t="str">
            <v>26</v>
          </cell>
          <cell r="G1455" t="str">
            <v>261095</v>
          </cell>
          <cell r="I1455" t="str">
            <v>511</v>
          </cell>
          <cell r="M1455">
            <v>418481942.31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0</v>
          </cell>
          <cell r="V1455">
            <v>0</v>
          </cell>
          <cell r="W1455">
            <v>0</v>
          </cell>
          <cell r="X1455">
            <v>0</v>
          </cell>
          <cell r="Y1455">
            <v>0</v>
          </cell>
          <cell r="AA1455" t="str">
            <v>511</v>
          </cell>
        </row>
        <row r="1456">
          <cell r="C1456" t="str">
            <v>26</v>
          </cell>
          <cell r="G1456" t="str">
            <v>261095</v>
          </cell>
          <cell r="I1456" t="str">
            <v>513</v>
          </cell>
          <cell r="M1456">
            <v>180226968.63999999</v>
          </cell>
          <cell r="N1456">
            <v>0</v>
          </cell>
          <cell r="O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  <cell r="T1456">
            <v>0</v>
          </cell>
          <cell r="U1456">
            <v>0</v>
          </cell>
          <cell r="V1456">
            <v>0</v>
          </cell>
          <cell r="W1456">
            <v>0</v>
          </cell>
          <cell r="X1456">
            <v>0</v>
          </cell>
          <cell r="Y1456">
            <v>0</v>
          </cell>
          <cell r="AA1456" t="str">
            <v>513</v>
          </cell>
        </row>
        <row r="1457">
          <cell r="C1457" t="str">
            <v>26</v>
          </cell>
          <cell r="G1457" t="str">
            <v>261095</v>
          </cell>
          <cell r="I1457" t="str">
            <v>517</v>
          </cell>
          <cell r="M1457">
            <v>301529402</v>
          </cell>
          <cell r="N1457">
            <v>0</v>
          </cell>
          <cell r="O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  <cell r="T1457">
            <v>0</v>
          </cell>
          <cell r="U1457">
            <v>0</v>
          </cell>
          <cell r="V1457">
            <v>0</v>
          </cell>
          <cell r="W1457">
            <v>0</v>
          </cell>
          <cell r="X1457">
            <v>0</v>
          </cell>
          <cell r="Y1457">
            <v>0</v>
          </cell>
          <cell r="AA1457" t="str">
            <v>517</v>
          </cell>
        </row>
        <row r="1458">
          <cell r="C1458" t="str">
            <v>26</v>
          </cell>
          <cell r="G1458" t="str">
            <v>261095</v>
          </cell>
          <cell r="I1458" t="str">
            <v>519</v>
          </cell>
          <cell r="M1458">
            <v>876069043</v>
          </cell>
          <cell r="N1458">
            <v>0</v>
          </cell>
          <cell r="O1458">
            <v>0</v>
          </cell>
          <cell r="P1458">
            <v>0</v>
          </cell>
          <cell r="Q1458">
            <v>0</v>
          </cell>
          <cell r="R1458">
            <v>0</v>
          </cell>
          <cell r="S1458">
            <v>0</v>
          </cell>
          <cell r="T1458">
            <v>0</v>
          </cell>
          <cell r="U1458">
            <v>0</v>
          </cell>
          <cell r="V1458">
            <v>0</v>
          </cell>
          <cell r="W1458">
            <v>0</v>
          </cell>
          <cell r="X1458">
            <v>0</v>
          </cell>
          <cell r="Y1458">
            <v>0</v>
          </cell>
          <cell r="AA1458" t="str">
            <v>519</v>
          </cell>
        </row>
        <row r="1459">
          <cell r="C1459" t="str">
            <v>26</v>
          </cell>
          <cell r="G1459" t="str">
            <v>261095</v>
          </cell>
          <cell r="I1459" t="str">
            <v>520</v>
          </cell>
          <cell r="M1459">
            <v>20808588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  <cell r="T1459">
            <v>0</v>
          </cell>
          <cell r="U1459">
            <v>0</v>
          </cell>
          <cell r="V1459">
            <v>0</v>
          </cell>
          <cell r="W1459">
            <v>0</v>
          </cell>
          <cell r="X1459">
            <v>0</v>
          </cell>
          <cell r="Y1459">
            <v>0</v>
          </cell>
          <cell r="AA1459" t="str">
            <v>520</v>
          </cell>
        </row>
        <row r="1460">
          <cell r="C1460" t="str">
            <v>26</v>
          </cell>
          <cell r="G1460" t="str">
            <v>261095</v>
          </cell>
          <cell r="I1460" t="str">
            <v>521</v>
          </cell>
          <cell r="M1460">
            <v>33418178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  <cell r="T1460">
            <v>0</v>
          </cell>
          <cell r="U1460">
            <v>0</v>
          </cell>
          <cell r="V1460">
            <v>0</v>
          </cell>
          <cell r="W1460">
            <v>0</v>
          </cell>
          <cell r="X1460">
            <v>0</v>
          </cell>
          <cell r="Y1460">
            <v>0</v>
          </cell>
          <cell r="AA1460" t="str">
            <v>521</v>
          </cell>
        </row>
        <row r="1461">
          <cell r="C1461" t="str">
            <v>26</v>
          </cell>
          <cell r="G1461" t="str">
            <v>261095</v>
          </cell>
          <cell r="I1461" t="str">
            <v>522</v>
          </cell>
          <cell r="M1461">
            <v>882332366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  <cell r="T1461">
            <v>0</v>
          </cell>
          <cell r="U1461">
            <v>0</v>
          </cell>
          <cell r="V1461">
            <v>0</v>
          </cell>
          <cell r="W1461">
            <v>0</v>
          </cell>
          <cell r="X1461">
            <v>0</v>
          </cell>
          <cell r="Y1461">
            <v>0</v>
          </cell>
          <cell r="AA1461" t="str">
            <v>522</v>
          </cell>
        </row>
        <row r="1462">
          <cell r="C1462" t="str">
            <v>26</v>
          </cell>
          <cell r="G1462" t="str">
            <v>261095</v>
          </cell>
          <cell r="I1462" t="str">
            <v>523</v>
          </cell>
          <cell r="M1462">
            <v>3810870855.5500002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  <cell r="T1462">
            <v>0</v>
          </cell>
          <cell r="U1462">
            <v>146323.23000000001</v>
          </cell>
          <cell r="V1462">
            <v>0</v>
          </cell>
          <cell r="W1462">
            <v>0</v>
          </cell>
          <cell r="X1462">
            <v>0</v>
          </cell>
          <cell r="Y1462">
            <v>0</v>
          </cell>
          <cell r="AA1462" t="str">
            <v>523</v>
          </cell>
        </row>
        <row r="1463">
          <cell r="C1463" t="str">
            <v>26</v>
          </cell>
          <cell r="G1463" t="str">
            <v>261095</v>
          </cell>
          <cell r="I1463" t="str">
            <v>524</v>
          </cell>
          <cell r="M1463">
            <v>270751332</v>
          </cell>
          <cell r="N1463">
            <v>0</v>
          </cell>
          <cell r="O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  <cell r="T1463">
            <v>0</v>
          </cell>
          <cell r="U1463">
            <v>0</v>
          </cell>
          <cell r="V1463">
            <v>0</v>
          </cell>
          <cell r="W1463">
            <v>0</v>
          </cell>
          <cell r="X1463">
            <v>0</v>
          </cell>
          <cell r="Y1463">
            <v>0</v>
          </cell>
          <cell r="AA1463" t="str">
            <v>524</v>
          </cell>
        </row>
        <row r="1464">
          <cell r="C1464" t="str">
            <v>26</v>
          </cell>
          <cell r="G1464" t="str">
            <v>261095</v>
          </cell>
          <cell r="I1464" t="str">
            <v>990</v>
          </cell>
          <cell r="M1464">
            <v>0</v>
          </cell>
          <cell r="N1464">
            <v>462872685.97000003</v>
          </cell>
          <cell r="O1464">
            <v>462872685.97000003</v>
          </cell>
          <cell r="P1464">
            <v>0</v>
          </cell>
          <cell r="Q1464">
            <v>-363419197.06</v>
          </cell>
          <cell r="R1464">
            <v>0</v>
          </cell>
          <cell r="S1464">
            <v>-410599933.37</v>
          </cell>
          <cell r="T1464">
            <v>0</v>
          </cell>
          <cell r="U1464">
            <v>0</v>
          </cell>
          <cell r="V1464">
            <v>-425142614.55000001</v>
          </cell>
          <cell r="W1464">
            <v>0</v>
          </cell>
          <cell r="X1464">
            <v>-417182789.13999999</v>
          </cell>
          <cell r="Y1464">
            <v>0</v>
          </cell>
          <cell r="AA1464" t="str">
            <v>990</v>
          </cell>
        </row>
        <row r="1465">
          <cell r="C1465" t="str">
            <v>26</v>
          </cell>
          <cell r="G1465" t="str">
            <v>261505</v>
          </cell>
          <cell r="I1465" t="str">
            <v>100</v>
          </cell>
          <cell r="M1465">
            <v>0</v>
          </cell>
          <cell r="N1465">
            <v>-2478335000</v>
          </cell>
          <cell r="O1465">
            <v>-2478335000</v>
          </cell>
          <cell r="P1465">
            <v>-477428000</v>
          </cell>
          <cell r="Q1465">
            <v>-651635000</v>
          </cell>
          <cell r="R1465">
            <v>-814544000</v>
          </cell>
          <cell r="S1465">
            <v>-1107911000</v>
          </cell>
          <cell r="T1465">
            <v>-1140362000</v>
          </cell>
          <cell r="U1465">
            <v>-1140362000</v>
          </cell>
          <cell r="V1465">
            <v>-6990302000</v>
          </cell>
          <cell r="W1465">
            <v>-10652492000</v>
          </cell>
          <cell r="X1465">
            <v>-12600606266.209999</v>
          </cell>
          <cell r="Y1465">
            <v>0</v>
          </cell>
          <cell r="AA1465" t="str">
            <v>100</v>
          </cell>
        </row>
        <row r="1466">
          <cell r="C1466" t="str">
            <v>26</v>
          </cell>
          <cell r="G1466" t="str">
            <v>261510</v>
          </cell>
          <cell r="I1466" t="str">
            <v/>
          </cell>
          <cell r="M1466">
            <v>0</v>
          </cell>
          <cell r="N1466">
            <v>-152211019</v>
          </cell>
          <cell r="O1466">
            <v>-328205920</v>
          </cell>
          <cell r="P1466">
            <v>-507262979</v>
          </cell>
          <cell r="Q1466">
            <v>-689461391</v>
          </cell>
          <cell r="R1466">
            <v>-877642126</v>
          </cell>
          <cell r="S1466">
            <v>-1051407388</v>
          </cell>
          <cell r="T1466">
            <v>-1236698196</v>
          </cell>
          <cell r="U1466">
            <v>-1423865540</v>
          </cell>
          <cell r="V1466">
            <v>-1642214782</v>
          </cell>
          <cell r="W1466">
            <v>-1860564024</v>
          </cell>
          <cell r="X1466">
            <v>-2072934709</v>
          </cell>
          <cell r="Y1466">
            <v>0</v>
          </cell>
          <cell r="AA1466" t="str">
            <v/>
          </cell>
        </row>
        <row r="1467">
          <cell r="C1467" t="str">
            <v>26</v>
          </cell>
          <cell r="G1467" t="str">
            <v>262005</v>
          </cell>
          <cell r="I1467" t="str">
            <v>100</v>
          </cell>
          <cell r="M1467">
            <v>-1419104603.1800001</v>
          </cell>
          <cell r="N1467">
            <v>-1419104603.1800001</v>
          </cell>
          <cell r="O1467">
            <v>-1419104603.1800001</v>
          </cell>
          <cell r="P1467">
            <v>-1419104603.1800001</v>
          </cell>
          <cell r="Q1467">
            <v>-1419104603.1800001</v>
          </cell>
          <cell r="R1467">
            <v>-1419104603.1800001</v>
          </cell>
          <cell r="S1467">
            <v>-1419104603.1800001</v>
          </cell>
          <cell r="T1467">
            <v>-1419104603.1800001</v>
          </cell>
          <cell r="U1467">
            <v>-1419104603.1800001</v>
          </cell>
          <cell r="V1467">
            <v>-1419104603.1800001</v>
          </cell>
          <cell r="W1467">
            <v>-1419104603.1800001</v>
          </cell>
          <cell r="X1467">
            <v>-1419104603.1800001</v>
          </cell>
          <cell r="Y1467">
            <v>-1431506611</v>
          </cell>
          <cell r="AA1467" t="str">
            <v>100</v>
          </cell>
        </row>
        <row r="1468">
          <cell r="C1468" t="str">
            <v>26</v>
          </cell>
          <cell r="G1468" t="str">
            <v>262005</v>
          </cell>
          <cell r="I1468" t="str">
            <v>500</v>
          </cell>
          <cell r="M1468">
            <v>-9471951445.8199997</v>
          </cell>
          <cell r="N1468">
            <v>-9471951445.8199997</v>
          </cell>
          <cell r="O1468">
            <v>-9471951445.8199997</v>
          </cell>
          <cell r="P1468">
            <v>-9471951445.8199997</v>
          </cell>
          <cell r="Q1468">
            <v>-9471951445.8199997</v>
          </cell>
          <cell r="R1468">
            <v>-9471951445.8199997</v>
          </cell>
          <cell r="S1468">
            <v>-9471951445.8199997</v>
          </cell>
          <cell r="T1468">
            <v>-9471951445.8199997</v>
          </cell>
          <cell r="U1468">
            <v>-9471951445.8199997</v>
          </cell>
          <cell r="V1468">
            <v>-9471951445.8199997</v>
          </cell>
          <cell r="W1468">
            <v>-9471951445.8199997</v>
          </cell>
          <cell r="X1468">
            <v>-9471951445.8199997</v>
          </cell>
          <cell r="Y1468">
            <v>-9187978630</v>
          </cell>
          <cell r="AA1468" t="str">
            <v>500</v>
          </cell>
        </row>
        <row r="1469">
          <cell r="C1469" t="str">
            <v>26</v>
          </cell>
          <cell r="G1469" t="str">
            <v>269520</v>
          </cell>
          <cell r="I1469" t="str">
            <v>100</v>
          </cell>
          <cell r="M1469">
            <v>-18833561661.41</v>
          </cell>
          <cell r="N1469">
            <v>0</v>
          </cell>
          <cell r="O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  <cell r="T1469">
            <v>0</v>
          </cell>
          <cell r="U1469">
            <v>0</v>
          </cell>
          <cell r="V1469">
            <v>0</v>
          </cell>
          <cell r="W1469">
            <v>0</v>
          </cell>
          <cell r="X1469">
            <v>0</v>
          </cell>
          <cell r="Y1469">
            <v>0</v>
          </cell>
          <cell r="AA1469" t="str">
            <v>100</v>
          </cell>
        </row>
        <row r="1470">
          <cell r="C1470" t="str">
            <v>26</v>
          </cell>
          <cell r="G1470" t="str">
            <v>269520</v>
          </cell>
          <cell r="I1470" t="str">
            <v>20310</v>
          </cell>
          <cell r="M1470">
            <v>122757145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0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AA1470" t="str">
            <v>203</v>
          </cell>
        </row>
        <row r="1471">
          <cell r="C1471" t="str">
            <v>26</v>
          </cell>
          <cell r="G1471" t="str">
            <v>269520</v>
          </cell>
          <cell r="I1471" t="str">
            <v>20318</v>
          </cell>
          <cell r="M1471">
            <v>607898477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0</v>
          </cell>
          <cell r="W1471">
            <v>0</v>
          </cell>
          <cell r="X1471">
            <v>0</v>
          </cell>
          <cell r="Y1471">
            <v>0</v>
          </cell>
          <cell r="AA1471" t="str">
            <v>203</v>
          </cell>
        </row>
        <row r="1472">
          <cell r="C1472" t="str">
            <v>26</v>
          </cell>
          <cell r="G1472" t="str">
            <v>269520</v>
          </cell>
          <cell r="I1472" t="str">
            <v>20324</v>
          </cell>
          <cell r="M1472">
            <v>2644745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  <cell r="T1472">
            <v>0</v>
          </cell>
          <cell r="U1472">
            <v>0</v>
          </cell>
          <cell r="V1472">
            <v>0</v>
          </cell>
          <cell r="W1472">
            <v>0</v>
          </cell>
          <cell r="X1472">
            <v>0</v>
          </cell>
          <cell r="Y1472">
            <v>0</v>
          </cell>
          <cell r="AA1472" t="str">
            <v>203</v>
          </cell>
        </row>
        <row r="1473">
          <cell r="C1473" t="str">
            <v>26</v>
          </cell>
          <cell r="G1473" t="str">
            <v>269520</v>
          </cell>
          <cell r="I1473" t="str">
            <v>20328</v>
          </cell>
          <cell r="M1473">
            <v>22746899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0</v>
          </cell>
          <cell r="T1473">
            <v>0</v>
          </cell>
          <cell r="U1473">
            <v>0</v>
          </cell>
          <cell r="V1473">
            <v>0</v>
          </cell>
          <cell r="W1473">
            <v>0</v>
          </cell>
          <cell r="X1473">
            <v>0</v>
          </cell>
          <cell r="Y1473">
            <v>0</v>
          </cell>
          <cell r="AA1473" t="str">
            <v>203</v>
          </cell>
        </row>
        <row r="1474">
          <cell r="C1474" t="str">
            <v>26</v>
          </cell>
          <cell r="G1474" t="str">
            <v>269520</v>
          </cell>
          <cell r="I1474" t="str">
            <v>20332</v>
          </cell>
          <cell r="M1474">
            <v>46275360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  <cell r="T1474">
            <v>0</v>
          </cell>
          <cell r="U1474">
            <v>0</v>
          </cell>
          <cell r="V1474">
            <v>0</v>
          </cell>
          <cell r="W1474">
            <v>0</v>
          </cell>
          <cell r="X1474">
            <v>0</v>
          </cell>
          <cell r="Y1474">
            <v>0</v>
          </cell>
          <cell r="AA1474" t="str">
            <v>203</v>
          </cell>
        </row>
        <row r="1475">
          <cell r="C1475" t="str">
            <v>26</v>
          </cell>
          <cell r="G1475" t="str">
            <v>269520</v>
          </cell>
          <cell r="I1475" t="str">
            <v>20334</v>
          </cell>
          <cell r="M1475">
            <v>46589624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  <cell r="T1475">
            <v>0</v>
          </cell>
          <cell r="U1475">
            <v>0</v>
          </cell>
          <cell r="V1475">
            <v>0</v>
          </cell>
          <cell r="W1475">
            <v>0</v>
          </cell>
          <cell r="X1475">
            <v>0</v>
          </cell>
          <cell r="Y1475">
            <v>0</v>
          </cell>
          <cell r="AA1475" t="str">
            <v>203</v>
          </cell>
        </row>
        <row r="1476">
          <cell r="C1476" t="str">
            <v>26</v>
          </cell>
          <cell r="G1476" t="str">
            <v>269520</v>
          </cell>
          <cell r="I1476" t="str">
            <v>20410</v>
          </cell>
          <cell r="M1476">
            <v>96860471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  <cell r="T1476">
            <v>0</v>
          </cell>
          <cell r="U1476">
            <v>0</v>
          </cell>
          <cell r="V1476">
            <v>0</v>
          </cell>
          <cell r="W1476">
            <v>0</v>
          </cell>
          <cell r="X1476">
            <v>0</v>
          </cell>
          <cell r="Y1476">
            <v>0</v>
          </cell>
          <cell r="AA1476" t="str">
            <v>204</v>
          </cell>
        </row>
        <row r="1477">
          <cell r="C1477" t="str">
            <v>26</v>
          </cell>
          <cell r="G1477" t="str">
            <v>269520</v>
          </cell>
          <cell r="I1477" t="str">
            <v>20414</v>
          </cell>
          <cell r="M1477">
            <v>2567000</v>
          </cell>
          <cell r="N1477">
            <v>0</v>
          </cell>
          <cell r="O1477">
            <v>0</v>
          </cell>
          <cell r="P1477">
            <v>0</v>
          </cell>
          <cell r="Q1477">
            <v>0</v>
          </cell>
          <cell r="R1477">
            <v>0</v>
          </cell>
          <cell r="S1477">
            <v>0</v>
          </cell>
          <cell r="T1477">
            <v>0</v>
          </cell>
          <cell r="U1477">
            <v>0</v>
          </cell>
          <cell r="V1477">
            <v>0</v>
          </cell>
          <cell r="W1477">
            <v>0</v>
          </cell>
          <cell r="X1477">
            <v>0</v>
          </cell>
          <cell r="Y1477">
            <v>0</v>
          </cell>
          <cell r="AA1477" t="str">
            <v>204</v>
          </cell>
        </row>
        <row r="1478">
          <cell r="C1478" t="str">
            <v>26</v>
          </cell>
          <cell r="G1478" t="str">
            <v>269520</v>
          </cell>
          <cell r="I1478" t="str">
            <v>20418</v>
          </cell>
          <cell r="M1478">
            <v>8109000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  <cell r="T1478">
            <v>0</v>
          </cell>
          <cell r="U1478">
            <v>0</v>
          </cell>
          <cell r="V1478">
            <v>0</v>
          </cell>
          <cell r="W1478">
            <v>0</v>
          </cell>
          <cell r="X1478">
            <v>0</v>
          </cell>
          <cell r="Y1478">
            <v>0</v>
          </cell>
          <cell r="AA1478" t="str">
            <v>204</v>
          </cell>
        </row>
        <row r="1479">
          <cell r="C1479" t="str">
            <v>26</v>
          </cell>
          <cell r="G1479" t="str">
            <v>269520</v>
          </cell>
          <cell r="I1479" t="str">
            <v>20420</v>
          </cell>
          <cell r="M1479">
            <v>182456981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  <cell r="T1479">
            <v>0</v>
          </cell>
          <cell r="U1479">
            <v>0</v>
          </cell>
          <cell r="V1479">
            <v>0</v>
          </cell>
          <cell r="W1479">
            <v>0</v>
          </cell>
          <cell r="X1479">
            <v>0</v>
          </cell>
          <cell r="Y1479">
            <v>0</v>
          </cell>
          <cell r="AA1479" t="str">
            <v>204</v>
          </cell>
        </row>
        <row r="1480">
          <cell r="C1480" t="str">
            <v>26</v>
          </cell>
          <cell r="G1480" t="str">
            <v>269520</v>
          </cell>
          <cell r="I1480" t="str">
            <v>20424</v>
          </cell>
          <cell r="M1480">
            <v>65905387</v>
          </cell>
          <cell r="N1480">
            <v>0</v>
          </cell>
          <cell r="O1480">
            <v>0</v>
          </cell>
          <cell r="P1480">
            <v>0</v>
          </cell>
          <cell r="Q1480">
            <v>0</v>
          </cell>
          <cell r="R1480">
            <v>0</v>
          </cell>
          <cell r="S1480">
            <v>0</v>
          </cell>
          <cell r="T1480">
            <v>0</v>
          </cell>
          <cell r="U1480">
            <v>0</v>
          </cell>
          <cell r="V1480">
            <v>0</v>
          </cell>
          <cell r="W1480">
            <v>0</v>
          </cell>
          <cell r="X1480">
            <v>0</v>
          </cell>
          <cell r="Y1480">
            <v>0</v>
          </cell>
          <cell r="AA1480" t="str">
            <v>204</v>
          </cell>
        </row>
        <row r="1481">
          <cell r="C1481" t="str">
            <v>26</v>
          </cell>
          <cell r="G1481" t="str">
            <v>269520</v>
          </cell>
          <cell r="I1481" t="str">
            <v>20426</v>
          </cell>
          <cell r="M1481">
            <v>10959105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  <cell r="T1481">
            <v>0</v>
          </cell>
          <cell r="U1481">
            <v>0</v>
          </cell>
          <cell r="V1481">
            <v>0</v>
          </cell>
          <cell r="W1481">
            <v>0</v>
          </cell>
          <cell r="X1481">
            <v>0</v>
          </cell>
          <cell r="Y1481">
            <v>0</v>
          </cell>
          <cell r="AA1481" t="str">
            <v>204</v>
          </cell>
        </row>
        <row r="1482">
          <cell r="C1482" t="str">
            <v>26</v>
          </cell>
          <cell r="G1482" t="str">
            <v>269520</v>
          </cell>
          <cell r="I1482" t="str">
            <v>20428</v>
          </cell>
          <cell r="M1482">
            <v>10845757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  <cell r="T1482">
            <v>0</v>
          </cell>
          <cell r="U1482">
            <v>0</v>
          </cell>
          <cell r="V1482">
            <v>0</v>
          </cell>
          <cell r="W1482">
            <v>0</v>
          </cell>
          <cell r="X1482">
            <v>0</v>
          </cell>
          <cell r="Y1482">
            <v>0</v>
          </cell>
          <cell r="AA1482" t="str">
            <v>204</v>
          </cell>
        </row>
        <row r="1483">
          <cell r="C1483" t="str">
            <v>26</v>
          </cell>
          <cell r="G1483" t="str">
            <v>269520</v>
          </cell>
          <cell r="I1483" t="str">
            <v>20430</v>
          </cell>
          <cell r="M1483">
            <v>109435450</v>
          </cell>
          <cell r="N1483">
            <v>0</v>
          </cell>
          <cell r="O1483">
            <v>0</v>
          </cell>
          <cell r="P1483">
            <v>0</v>
          </cell>
          <cell r="Q1483">
            <v>0</v>
          </cell>
          <cell r="R1483">
            <v>0</v>
          </cell>
          <cell r="S1483">
            <v>0</v>
          </cell>
          <cell r="T1483">
            <v>0</v>
          </cell>
          <cell r="U1483">
            <v>0</v>
          </cell>
          <cell r="V1483">
            <v>0</v>
          </cell>
          <cell r="W1483">
            <v>0</v>
          </cell>
          <cell r="X1483">
            <v>0</v>
          </cell>
          <cell r="Y1483">
            <v>0</v>
          </cell>
          <cell r="AA1483" t="str">
            <v>204</v>
          </cell>
        </row>
        <row r="1484">
          <cell r="C1484" t="str">
            <v>26</v>
          </cell>
          <cell r="G1484" t="str">
            <v>269520</v>
          </cell>
          <cell r="I1484" t="str">
            <v>20432</v>
          </cell>
          <cell r="M1484">
            <v>722891489</v>
          </cell>
          <cell r="N1484">
            <v>0</v>
          </cell>
          <cell r="O1484">
            <v>0</v>
          </cell>
          <cell r="P1484">
            <v>0</v>
          </cell>
          <cell r="Q1484">
            <v>0</v>
          </cell>
          <cell r="R1484">
            <v>0</v>
          </cell>
          <cell r="S1484">
            <v>0</v>
          </cell>
          <cell r="T1484">
            <v>0</v>
          </cell>
          <cell r="U1484">
            <v>0</v>
          </cell>
          <cell r="V1484">
            <v>0</v>
          </cell>
          <cell r="W1484">
            <v>0</v>
          </cell>
          <cell r="X1484">
            <v>0</v>
          </cell>
          <cell r="Y1484">
            <v>0</v>
          </cell>
          <cell r="AA1484" t="str">
            <v>204</v>
          </cell>
        </row>
        <row r="1485">
          <cell r="C1485" t="str">
            <v>26</v>
          </cell>
          <cell r="G1485" t="str">
            <v>269520</v>
          </cell>
          <cell r="I1485" t="str">
            <v>20434</v>
          </cell>
          <cell r="M1485">
            <v>608798183.89999998</v>
          </cell>
          <cell r="N1485">
            <v>0</v>
          </cell>
          <cell r="O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  <cell r="T1485">
            <v>0</v>
          </cell>
          <cell r="U1485">
            <v>0</v>
          </cell>
          <cell r="V1485">
            <v>0</v>
          </cell>
          <cell r="W1485">
            <v>0</v>
          </cell>
          <cell r="X1485">
            <v>0</v>
          </cell>
          <cell r="Y1485">
            <v>0</v>
          </cell>
          <cell r="AA1485" t="str">
            <v>204</v>
          </cell>
        </row>
        <row r="1486">
          <cell r="C1486" t="str">
            <v>26</v>
          </cell>
          <cell r="G1486" t="str">
            <v>269520</v>
          </cell>
          <cell r="I1486" t="str">
            <v>20510</v>
          </cell>
          <cell r="M1486">
            <v>117481728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T1486">
            <v>0</v>
          </cell>
          <cell r="U1486">
            <v>0</v>
          </cell>
          <cell r="V1486">
            <v>0</v>
          </cell>
          <cell r="W1486">
            <v>0</v>
          </cell>
          <cell r="X1486">
            <v>0</v>
          </cell>
          <cell r="Y1486">
            <v>0</v>
          </cell>
          <cell r="AA1486" t="str">
            <v>205</v>
          </cell>
        </row>
        <row r="1487">
          <cell r="C1487" t="str">
            <v>26</v>
          </cell>
          <cell r="G1487" t="str">
            <v>269520</v>
          </cell>
          <cell r="I1487" t="str">
            <v>20514</v>
          </cell>
          <cell r="M1487">
            <v>9668000</v>
          </cell>
          <cell r="N1487">
            <v>0</v>
          </cell>
          <cell r="O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  <cell r="T1487">
            <v>0</v>
          </cell>
          <cell r="U1487">
            <v>0</v>
          </cell>
          <cell r="V1487">
            <v>0</v>
          </cell>
          <cell r="W1487">
            <v>0</v>
          </cell>
          <cell r="X1487">
            <v>0</v>
          </cell>
          <cell r="Y1487">
            <v>0</v>
          </cell>
          <cell r="AA1487" t="str">
            <v>205</v>
          </cell>
        </row>
        <row r="1488">
          <cell r="C1488" t="str">
            <v>26</v>
          </cell>
          <cell r="G1488" t="str">
            <v>269520</v>
          </cell>
          <cell r="I1488" t="str">
            <v>20518</v>
          </cell>
          <cell r="M1488">
            <v>160031560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  <cell r="T1488">
            <v>0</v>
          </cell>
          <cell r="U1488">
            <v>0</v>
          </cell>
          <cell r="V1488">
            <v>0</v>
          </cell>
          <cell r="W1488">
            <v>0</v>
          </cell>
          <cell r="X1488">
            <v>0</v>
          </cell>
          <cell r="Y1488">
            <v>0</v>
          </cell>
          <cell r="AA1488" t="str">
            <v>205</v>
          </cell>
        </row>
        <row r="1489">
          <cell r="C1489" t="str">
            <v>26</v>
          </cell>
          <cell r="G1489" t="str">
            <v>269520</v>
          </cell>
          <cell r="I1489" t="str">
            <v>20520</v>
          </cell>
          <cell r="M1489">
            <v>464474479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T1489">
            <v>0</v>
          </cell>
          <cell r="U1489">
            <v>0</v>
          </cell>
          <cell r="V1489">
            <v>0</v>
          </cell>
          <cell r="W1489">
            <v>0</v>
          </cell>
          <cell r="X1489">
            <v>0</v>
          </cell>
          <cell r="Y1489">
            <v>0</v>
          </cell>
          <cell r="AA1489" t="str">
            <v>205</v>
          </cell>
        </row>
        <row r="1490">
          <cell r="C1490" t="str">
            <v>26</v>
          </cell>
          <cell r="G1490" t="str">
            <v>269520</v>
          </cell>
          <cell r="I1490" t="str">
            <v>20524</v>
          </cell>
          <cell r="M1490">
            <v>80938228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T1490">
            <v>0</v>
          </cell>
          <cell r="U1490">
            <v>0</v>
          </cell>
          <cell r="V1490">
            <v>0</v>
          </cell>
          <cell r="W1490">
            <v>0</v>
          </cell>
          <cell r="X1490">
            <v>0</v>
          </cell>
          <cell r="Y1490">
            <v>0</v>
          </cell>
          <cell r="AA1490" t="str">
            <v>205</v>
          </cell>
        </row>
        <row r="1491">
          <cell r="C1491" t="str">
            <v>26</v>
          </cell>
          <cell r="G1491" t="str">
            <v>269520</v>
          </cell>
          <cell r="I1491" t="str">
            <v>20526</v>
          </cell>
          <cell r="M1491">
            <v>1334794984.95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  <cell r="T1491">
            <v>0</v>
          </cell>
          <cell r="U1491">
            <v>0</v>
          </cell>
          <cell r="V1491">
            <v>0</v>
          </cell>
          <cell r="W1491">
            <v>0</v>
          </cell>
          <cell r="X1491">
            <v>0</v>
          </cell>
          <cell r="Y1491">
            <v>0</v>
          </cell>
          <cell r="AA1491" t="str">
            <v>205</v>
          </cell>
        </row>
        <row r="1492">
          <cell r="C1492" t="str">
            <v>26</v>
          </cell>
          <cell r="G1492" t="str">
            <v>269520</v>
          </cell>
          <cell r="I1492" t="str">
            <v>20528</v>
          </cell>
          <cell r="M1492">
            <v>147726995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  <cell r="T1492">
            <v>0</v>
          </cell>
          <cell r="U1492">
            <v>0</v>
          </cell>
          <cell r="V1492">
            <v>0</v>
          </cell>
          <cell r="W1492">
            <v>0</v>
          </cell>
          <cell r="X1492">
            <v>0</v>
          </cell>
          <cell r="Y1492">
            <v>0</v>
          </cell>
          <cell r="AA1492" t="str">
            <v>205</v>
          </cell>
        </row>
        <row r="1493">
          <cell r="C1493" t="str">
            <v>26</v>
          </cell>
          <cell r="G1493" t="str">
            <v>269520</v>
          </cell>
          <cell r="I1493" t="str">
            <v>20530</v>
          </cell>
          <cell r="M1493">
            <v>848000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  <cell r="T1493">
            <v>0</v>
          </cell>
          <cell r="U1493">
            <v>0</v>
          </cell>
          <cell r="V1493">
            <v>0</v>
          </cell>
          <cell r="W1493">
            <v>0</v>
          </cell>
          <cell r="X1493">
            <v>0</v>
          </cell>
          <cell r="Y1493">
            <v>0</v>
          </cell>
          <cell r="AA1493" t="str">
            <v>205</v>
          </cell>
        </row>
        <row r="1494">
          <cell r="C1494" t="str">
            <v>26</v>
          </cell>
          <cell r="G1494" t="str">
            <v>269520</v>
          </cell>
          <cell r="I1494" t="str">
            <v>20532</v>
          </cell>
          <cell r="M1494">
            <v>1820159145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  <cell r="T1494">
            <v>0</v>
          </cell>
          <cell r="U1494">
            <v>0</v>
          </cell>
          <cell r="V1494">
            <v>0</v>
          </cell>
          <cell r="W1494">
            <v>0</v>
          </cell>
          <cell r="X1494">
            <v>0</v>
          </cell>
          <cell r="Y1494">
            <v>0</v>
          </cell>
          <cell r="AA1494" t="str">
            <v>205</v>
          </cell>
        </row>
        <row r="1495">
          <cell r="C1495" t="str">
            <v>26</v>
          </cell>
          <cell r="G1495" t="str">
            <v>269520</v>
          </cell>
          <cell r="I1495" t="str">
            <v>20534</v>
          </cell>
          <cell r="M1495">
            <v>501227044.17000002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T1495">
            <v>0</v>
          </cell>
          <cell r="U1495">
            <v>0</v>
          </cell>
          <cell r="V1495">
            <v>0</v>
          </cell>
          <cell r="W1495">
            <v>0</v>
          </cell>
          <cell r="X1495">
            <v>0</v>
          </cell>
          <cell r="Y1495">
            <v>0</v>
          </cell>
          <cell r="AA1495" t="str">
            <v>205</v>
          </cell>
        </row>
        <row r="1496">
          <cell r="C1496" t="str">
            <v>26</v>
          </cell>
          <cell r="G1496" t="str">
            <v>269520</v>
          </cell>
          <cell r="I1496" t="str">
            <v>20610</v>
          </cell>
          <cell r="M1496">
            <v>75757456</v>
          </cell>
          <cell r="N1496">
            <v>0</v>
          </cell>
          <cell r="O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  <cell r="T1496">
            <v>0</v>
          </cell>
          <cell r="U1496">
            <v>0</v>
          </cell>
          <cell r="V1496">
            <v>0</v>
          </cell>
          <cell r="W1496">
            <v>0</v>
          </cell>
          <cell r="X1496">
            <v>0</v>
          </cell>
          <cell r="Y1496">
            <v>0</v>
          </cell>
          <cell r="AA1496" t="str">
            <v>206</v>
          </cell>
        </row>
        <row r="1497">
          <cell r="C1497" t="str">
            <v>26</v>
          </cell>
          <cell r="G1497" t="str">
            <v>269520</v>
          </cell>
          <cell r="I1497" t="str">
            <v>20614</v>
          </cell>
          <cell r="M1497">
            <v>56449381</v>
          </cell>
          <cell r="N1497">
            <v>0</v>
          </cell>
          <cell r="O1497">
            <v>0</v>
          </cell>
          <cell r="P1497">
            <v>0</v>
          </cell>
          <cell r="Q1497">
            <v>0</v>
          </cell>
          <cell r="R1497">
            <v>0</v>
          </cell>
          <cell r="S1497">
            <v>0</v>
          </cell>
          <cell r="T1497">
            <v>0</v>
          </cell>
          <cell r="U1497">
            <v>0</v>
          </cell>
          <cell r="V1497">
            <v>0</v>
          </cell>
          <cell r="W1497">
            <v>0</v>
          </cell>
          <cell r="X1497">
            <v>0</v>
          </cell>
          <cell r="Y1497">
            <v>0</v>
          </cell>
          <cell r="AA1497" t="str">
            <v>206</v>
          </cell>
        </row>
        <row r="1498">
          <cell r="C1498" t="str">
            <v>26</v>
          </cell>
          <cell r="G1498" t="str">
            <v>269520</v>
          </cell>
          <cell r="I1498" t="str">
            <v>20618</v>
          </cell>
          <cell r="M1498">
            <v>62400946</v>
          </cell>
          <cell r="N1498">
            <v>0</v>
          </cell>
          <cell r="O1498">
            <v>0</v>
          </cell>
          <cell r="P1498">
            <v>0</v>
          </cell>
          <cell r="Q1498">
            <v>0</v>
          </cell>
          <cell r="R1498">
            <v>0</v>
          </cell>
          <cell r="S1498">
            <v>0</v>
          </cell>
          <cell r="T1498">
            <v>0</v>
          </cell>
          <cell r="U1498">
            <v>0</v>
          </cell>
          <cell r="V1498">
            <v>0</v>
          </cell>
          <cell r="W1498">
            <v>0</v>
          </cell>
          <cell r="X1498">
            <v>0</v>
          </cell>
          <cell r="Y1498">
            <v>0</v>
          </cell>
          <cell r="AA1498" t="str">
            <v>206</v>
          </cell>
        </row>
        <row r="1499">
          <cell r="C1499" t="str">
            <v>26</v>
          </cell>
          <cell r="G1499" t="str">
            <v>269520</v>
          </cell>
          <cell r="I1499" t="str">
            <v>20620</v>
          </cell>
          <cell r="M1499">
            <v>725612039</v>
          </cell>
          <cell r="N1499">
            <v>0</v>
          </cell>
          <cell r="O1499">
            <v>0</v>
          </cell>
          <cell r="P1499">
            <v>0</v>
          </cell>
          <cell r="Q1499">
            <v>0</v>
          </cell>
          <cell r="R1499">
            <v>0</v>
          </cell>
          <cell r="S1499">
            <v>0</v>
          </cell>
          <cell r="T1499">
            <v>0</v>
          </cell>
          <cell r="U1499">
            <v>0</v>
          </cell>
          <cell r="V1499">
            <v>0</v>
          </cell>
          <cell r="W1499">
            <v>0</v>
          </cell>
          <cell r="X1499">
            <v>0</v>
          </cell>
          <cell r="Y1499">
            <v>0</v>
          </cell>
          <cell r="AA1499" t="str">
            <v>206</v>
          </cell>
        </row>
        <row r="1500">
          <cell r="C1500" t="str">
            <v>26</v>
          </cell>
          <cell r="G1500" t="str">
            <v>269520</v>
          </cell>
          <cell r="I1500" t="str">
            <v>20624</v>
          </cell>
          <cell r="M1500">
            <v>217268579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  <cell r="T1500">
            <v>0</v>
          </cell>
          <cell r="U1500">
            <v>0</v>
          </cell>
          <cell r="V1500">
            <v>0</v>
          </cell>
          <cell r="W1500">
            <v>0</v>
          </cell>
          <cell r="X1500">
            <v>0</v>
          </cell>
          <cell r="Y1500">
            <v>0</v>
          </cell>
          <cell r="AA1500" t="str">
            <v>206</v>
          </cell>
        </row>
        <row r="1501">
          <cell r="C1501" t="str">
            <v>26</v>
          </cell>
          <cell r="G1501" t="str">
            <v>269520</v>
          </cell>
          <cell r="I1501" t="str">
            <v>20626</v>
          </cell>
          <cell r="M1501">
            <v>148532044.19999999</v>
          </cell>
          <cell r="N1501">
            <v>0</v>
          </cell>
          <cell r="O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  <cell r="T1501">
            <v>0</v>
          </cell>
          <cell r="U1501">
            <v>0</v>
          </cell>
          <cell r="V1501">
            <v>0</v>
          </cell>
          <cell r="W1501">
            <v>0</v>
          </cell>
          <cell r="X1501">
            <v>0</v>
          </cell>
          <cell r="Y1501">
            <v>0</v>
          </cell>
          <cell r="AA1501" t="str">
            <v>206</v>
          </cell>
        </row>
        <row r="1502">
          <cell r="C1502" t="str">
            <v>26</v>
          </cell>
          <cell r="G1502" t="str">
            <v>269520</v>
          </cell>
          <cell r="I1502" t="str">
            <v>20630</v>
          </cell>
          <cell r="M1502">
            <v>107264443</v>
          </cell>
          <cell r="N1502">
            <v>0</v>
          </cell>
          <cell r="O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  <cell r="T1502">
            <v>0</v>
          </cell>
          <cell r="U1502">
            <v>0</v>
          </cell>
          <cell r="V1502">
            <v>0</v>
          </cell>
          <cell r="W1502">
            <v>0</v>
          </cell>
          <cell r="X1502">
            <v>0</v>
          </cell>
          <cell r="Y1502">
            <v>0</v>
          </cell>
          <cell r="AA1502" t="str">
            <v>206</v>
          </cell>
        </row>
        <row r="1503">
          <cell r="C1503" t="str">
            <v>26</v>
          </cell>
          <cell r="G1503" t="str">
            <v>269520</v>
          </cell>
          <cell r="I1503" t="str">
            <v>20632</v>
          </cell>
          <cell r="M1503">
            <v>818435377</v>
          </cell>
          <cell r="N1503">
            <v>0</v>
          </cell>
          <cell r="O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  <cell r="T1503">
            <v>0</v>
          </cell>
          <cell r="U1503">
            <v>0</v>
          </cell>
          <cell r="V1503">
            <v>0</v>
          </cell>
          <cell r="W1503">
            <v>0</v>
          </cell>
          <cell r="X1503">
            <v>0</v>
          </cell>
          <cell r="Y1503">
            <v>0</v>
          </cell>
          <cell r="AA1503" t="str">
            <v>206</v>
          </cell>
        </row>
        <row r="1504">
          <cell r="C1504" t="str">
            <v>26</v>
          </cell>
          <cell r="G1504" t="str">
            <v>269520</v>
          </cell>
          <cell r="I1504" t="str">
            <v>20634</v>
          </cell>
          <cell r="M1504">
            <v>425635667.23000002</v>
          </cell>
          <cell r="N1504">
            <v>0</v>
          </cell>
          <cell r="O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  <cell r="T1504">
            <v>0</v>
          </cell>
          <cell r="U1504">
            <v>0</v>
          </cell>
          <cell r="V1504">
            <v>0</v>
          </cell>
          <cell r="W1504">
            <v>0</v>
          </cell>
          <cell r="X1504">
            <v>0</v>
          </cell>
          <cell r="Y1504">
            <v>0</v>
          </cell>
          <cell r="AA1504" t="str">
            <v>206</v>
          </cell>
        </row>
        <row r="1505">
          <cell r="C1505" t="str">
            <v>26</v>
          </cell>
          <cell r="G1505" t="str">
            <v>269520</v>
          </cell>
          <cell r="I1505" t="str">
            <v>20714</v>
          </cell>
          <cell r="M1505">
            <v>31800</v>
          </cell>
          <cell r="N1505">
            <v>0</v>
          </cell>
          <cell r="O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  <cell r="T1505">
            <v>0</v>
          </cell>
          <cell r="U1505">
            <v>0</v>
          </cell>
          <cell r="V1505">
            <v>0</v>
          </cell>
          <cell r="W1505">
            <v>0</v>
          </cell>
          <cell r="X1505">
            <v>0</v>
          </cell>
          <cell r="Y1505">
            <v>0</v>
          </cell>
          <cell r="AA1505" t="str">
            <v>207</v>
          </cell>
        </row>
        <row r="1506">
          <cell r="C1506" t="str">
            <v>26</v>
          </cell>
          <cell r="G1506" t="str">
            <v>269520</v>
          </cell>
          <cell r="I1506" t="str">
            <v>20720</v>
          </cell>
          <cell r="M1506">
            <v>29417971</v>
          </cell>
          <cell r="N1506">
            <v>0</v>
          </cell>
          <cell r="O1506">
            <v>0</v>
          </cell>
          <cell r="P1506">
            <v>0</v>
          </cell>
          <cell r="Q1506">
            <v>0</v>
          </cell>
          <cell r="R1506">
            <v>0</v>
          </cell>
          <cell r="S1506">
            <v>0</v>
          </cell>
          <cell r="T1506">
            <v>0</v>
          </cell>
          <cell r="U1506">
            <v>0</v>
          </cell>
          <cell r="V1506">
            <v>0</v>
          </cell>
          <cell r="W1506">
            <v>0</v>
          </cell>
          <cell r="X1506">
            <v>0</v>
          </cell>
          <cell r="Y1506">
            <v>0</v>
          </cell>
          <cell r="AA1506" t="str">
            <v>207</v>
          </cell>
        </row>
        <row r="1507">
          <cell r="C1507" t="str">
            <v>26</v>
          </cell>
          <cell r="G1507" t="str">
            <v>269520</v>
          </cell>
          <cell r="I1507" t="str">
            <v>20724</v>
          </cell>
          <cell r="M1507">
            <v>207018</v>
          </cell>
          <cell r="N1507">
            <v>0</v>
          </cell>
          <cell r="O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  <cell r="T1507">
            <v>0</v>
          </cell>
          <cell r="U1507">
            <v>0</v>
          </cell>
          <cell r="V1507">
            <v>0</v>
          </cell>
          <cell r="W1507">
            <v>0</v>
          </cell>
          <cell r="X1507">
            <v>0</v>
          </cell>
          <cell r="Y1507">
            <v>0</v>
          </cell>
          <cell r="AA1507" t="str">
            <v>207</v>
          </cell>
        </row>
        <row r="1508">
          <cell r="C1508" t="str">
            <v>26</v>
          </cell>
          <cell r="G1508" t="str">
            <v>269520</v>
          </cell>
          <cell r="I1508" t="str">
            <v>20726</v>
          </cell>
          <cell r="M1508">
            <v>1505000</v>
          </cell>
          <cell r="N1508">
            <v>0</v>
          </cell>
          <cell r="O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  <cell r="T1508">
            <v>0</v>
          </cell>
          <cell r="U1508">
            <v>0</v>
          </cell>
          <cell r="V1508">
            <v>0</v>
          </cell>
          <cell r="W1508">
            <v>0</v>
          </cell>
          <cell r="X1508">
            <v>0</v>
          </cell>
          <cell r="Y1508">
            <v>0</v>
          </cell>
          <cell r="AA1508" t="str">
            <v>207</v>
          </cell>
        </row>
        <row r="1509">
          <cell r="C1509" t="str">
            <v>26</v>
          </cell>
          <cell r="G1509" t="str">
            <v>269520</v>
          </cell>
          <cell r="I1509" t="str">
            <v>20732</v>
          </cell>
          <cell r="M1509">
            <v>2556635.44</v>
          </cell>
          <cell r="N1509">
            <v>0</v>
          </cell>
          <cell r="O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  <cell r="T1509">
            <v>0</v>
          </cell>
          <cell r="U1509">
            <v>0</v>
          </cell>
          <cell r="V1509">
            <v>0</v>
          </cell>
          <cell r="W1509">
            <v>0</v>
          </cell>
          <cell r="X1509">
            <v>0</v>
          </cell>
          <cell r="Y1509">
            <v>0</v>
          </cell>
          <cell r="AA1509" t="str">
            <v>207</v>
          </cell>
        </row>
        <row r="1510">
          <cell r="C1510" t="str">
            <v>26</v>
          </cell>
          <cell r="G1510" t="str">
            <v>269520</v>
          </cell>
          <cell r="I1510" t="str">
            <v>20734</v>
          </cell>
          <cell r="M1510">
            <v>318000</v>
          </cell>
          <cell r="N1510">
            <v>0</v>
          </cell>
          <cell r="O1510">
            <v>0</v>
          </cell>
          <cell r="P1510">
            <v>0</v>
          </cell>
          <cell r="Q1510">
            <v>0</v>
          </cell>
          <cell r="R1510">
            <v>0</v>
          </cell>
          <cell r="S1510">
            <v>0</v>
          </cell>
          <cell r="T1510">
            <v>0</v>
          </cell>
          <cell r="U1510">
            <v>0</v>
          </cell>
          <cell r="V1510">
            <v>0</v>
          </cell>
          <cell r="W1510">
            <v>0</v>
          </cell>
          <cell r="X1510">
            <v>0</v>
          </cell>
          <cell r="Y1510">
            <v>0</v>
          </cell>
          <cell r="AA1510" t="str">
            <v>207</v>
          </cell>
        </row>
        <row r="1511">
          <cell r="C1511" t="str">
            <v>26</v>
          </cell>
          <cell r="G1511" t="str">
            <v>269520</v>
          </cell>
          <cell r="I1511" t="str">
            <v>20810</v>
          </cell>
          <cell r="M1511">
            <v>108858068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T1511">
            <v>0</v>
          </cell>
          <cell r="U1511">
            <v>0</v>
          </cell>
          <cell r="V1511">
            <v>0</v>
          </cell>
          <cell r="W1511">
            <v>0</v>
          </cell>
          <cell r="X1511">
            <v>0</v>
          </cell>
          <cell r="Y1511">
            <v>0</v>
          </cell>
          <cell r="AA1511" t="str">
            <v>208</v>
          </cell>
        </row>
        <row r="1512">
          <cell r="C1512" t="str">
            <v>26</v>
          </cell>
          <cell r="G1512" t="str">
            <v>269520</v>
          </cell>
          <cell r="I1512" t="str">
            <v>20814</v>
          </cell>
          <cell r="M1512">
            <v>1749000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T1512">
            <v>0</v>
          </cell>
          <cell r="U1512">
            <v>0</v>
          </cell>
          <cell r="V1512">
            <v>0</v>
          </cell>
          <cell r="W1512">
            <v>0</v>
          </cell>
          <cell r="X1512">
            <v>0</v>
          </cell>
          <cell r="Y1512">
            <v>0</v>
          </cell>
          <cell r="AA1512" t="str">
            <v>208</v>
          </cell>
        </row>
        <row r="1513">
          <cell r="C1513" t="str">
            <v>26</v>
          </cell>
          <cell r="G1513" t="str">
            <v>269520</v>
          </cell>
          <cell r="I1513" t="str">
            <v>20818</v>
          </cell>
          <cell r="M1513">
            <v>32904000</v>
          </cell>
          <cell r="N1513">
            <v>0</v>
          </cell>
          <cell r="O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  <cell r="T1513">
            <v>0</v>
          </cell>
          <cell r="U1513">
            <v>0</v>
          </cell>
          <cell r="V1513">
            <v>0</v>
          </cell>
          <cell r="W1513">
            <v>0</v>
          </cell>
          <cell r="X1513">
            <v>0</v>
          </cell>
          <cell r="Y1513">
            <v>0</v>
          </cell>
          <cell r="AA1513" t="str">
            <v>208</v>
          </cell>
        </row>
        <row r="1514">
          <cell r="C1514" t="str">
            <v>26</v>
          </cell>
          <cell r="G1514" t="str">
            <v>269520</v>
          </cell>
          <cell r="I1514" t="str">
            <v>20820</v>
          </cell>
          <cell r="M1514">
            <v>73825702</v>
          </cell>
          <cell r="N1514">
            <v>0</v>
          </cell>
          <cell r="O1514">
            <v>0</v>
          </cell>
          <cell r="P1514">
            <v>0</v>
          </cell>
          <cell r="Q1514">
            <v>0</v>
          </cell>
          <cell r="R1514">
            <v>0</v>
          </cell>
          <cell r="S1514">
            <v>0</v>
          </cell>
          <cell r="T1514">
            <v>0</v>
          </cell>
          <cell r="U1514">
            <v>0</v>
          </cell>
          <cell r="V1514">
            <v>0</v>
          </cell>
          <cell r="W1514">
            <v>0</v>
          </cell>
          <cell r="X1514">
            <v>0</v>
          </cell>
          <cell r="Y1514">
            <v>0</v>
          </cell>
          <cell r="AA1514" t="str">
            <v>208</v>
          </cell>
        </row>
        <row r="1515">
          <cell r="C1515" t="str">
            <v>26</v>
          </cell>
          <cell r="G1515" t="str">
            <v>269520</v>
          </cell>
          <cell r="I1515" t="str">
            <v>20824</v>
          </cell>
          <cell r="M1515">
            <v>281760656</v>
          </cell>
          <cell r="N1515">
            <v>0</v>
          </cell>
          <cell r="O1515">
            <v>0</v>
          </cell>
          <cell r="P1515">
            <v>0</v>
          </cell>
          <cell r="Q1515">
            <v>0</v>
          </cell>
          <cell r="R1515">
            <v>0</v>
          </cell>
          <cell r="S1515">
            <v>0</v>
          </cell>
          <cell r="T1515">
            <v>0</v>
          </cell>
          <cell r="U1515">
            <v>0</v>
          </cell>
          <cell r="V1515">
            <v>0</v>
          </cell>
          <cell r="W1515">
            <v>0</v>
          </cell>
          <cell r="X1515">
            <v>0</v>
          </cell>
          <cell r="Y1515">
            <v>0</v>
          </cell>
          <cell r="AA1515" t="str">
            <v>208</v>
          </cell>
        </row>
        <row r="1516">
          <cell r="C1516" t="str">
            <v>26</v>
          </cell>
          <cell r="G1516" t="str">
            <v>269520</v>
          </cell>
          <cell r="I1516" t="str">
            <v>20826</v>
          </cell>
          <cell r="M1516">
            <v>78151924.799999997</v>
          </cell>
          <cell r="N1516">
            <v>0</v>
          </cell>
          <cell r="O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  <cell r="T1516">
            <v>0</v>
          </cell>
          <cell r="U1516">
            <v>0</v>
          </cell>
          <cell r="V1516">
            <v>0</v>
          </cell>
          <cell r="W1516">
            <v>0</v>
          </cell>
          <cell r="X1516">
            <v>0</v>
          </cell>
          <cell r="Y1516">
            <v>0</v>
          </cell>
          <cell r="AA1516" t="str">
            <v>208</v>
          </cell>
        </row>
        <row r="1517">
          <cell r="C1517" t="str">
            <v>26</v>
          </cell>
          <cell r="G1517" t="str">
            <v>269520</v>
          </cell>
          <cell r="I1517" t="str">
            <v>20830</v>
          </cell>
          <cell r="M1517">
            <v>99877023</v>
          </cell>
          <cell r="N1517">
            <v>0</v>
          </cell>
          <cell r="O1517">
            <v>0</v>
          </cell>
          <cell r="P1517">
            <v>0</v>
          </cell>
          <cell r="Q1517">
            <v>0</v>
          </cell>
          <cell r="R1517">
            <v>0</v>
          </cell>
          <cell r="S1517">
            <v>0</v>
          </cell>
          <cell r="T1517">
            <v>0</v>
          </cell>
          <cell r="U1517">
            <v>0</v>
          </cell>
          <cell r="V1517">
            <v>0</v>
          </cell>
          <cell r="W1517">
            <v>0</v>
          </cell>
          <cell r="X1517">
            <v>0</v>
          </cell>
          <cell r="Y1517">
            <v>0</v>
          </cell>
          <cell r="AA1517" t="str">
            <v>208</v>
          </cell>
        </row>
        <row r="1518">
          <cell r="C1518" t="str">
            <v>26</v>
          </cell>
          <cell r="G1518" t="str">
            <v>269520</v>
          </cell>
          <cell r="I1518" t="str">
            <v>20832</v>
          </cell>
          <cell r="M1518">
            <v>1058368493.4400001</v>
          </cell>
          <cell r="N1518">
            <v>0</v>
          </cell>
          <cell r="O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  <cell r="T1518">
            <v>0</v>
          </cell>
          <cell r="U1518">
            <v>0</v>
          </cell>
          <cell r="V1518">
            <v>0</v>
          </cell>
          <cell r="W1518">
            <v>0</v>
          </cell>
          <cell r="X1518">
            <v>0</v>
          </cell>
          <cell r="Y1518">
            <v>0</v>
          </cell>
          <cell r="AA1518" t="str">
            <v>208</v>
          </cell>
        </row>
        <row r="1519">
          <cell r="C1519" t="str">
            <v>26</v>
          </cell>
          <cell r="G1519" t="str">
            <v>269520</v>
          </cell>
          <cell r="I1519" t="str">
            <v>20834</v>
          </cell>
          <cell r="M1519">
            <v>403641445.86000001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  <cell r="T1519">
            <v>0</v>
          </cell>
          <cell r="U1519">
            <v>0</v>
          </cell>
          <cell r="V1519">
            <v>0</v>
          </cell>
          <cell r="W1519">
            <v>0</v>
          </cell>
          <cell r="X1519">
            <v>0</v>
          </cell>
          <cell r="Y1519">
            <v>0</v>
          </cell>
          <cell r="AA1519" t="str">
            <v>208</v>
          </cell>
        </row>
        <row r="1520">
          <cell r="C1520" t="str">
            <v>26</v>
          </cell>
          <cell r="G1520" t="str">
            <v>269520</v>
          </cell>
          <cell r="I1520" t="str">
            <v>20910</v>
          </cell>
          <cell r="M1520">
            <v>59768370</v>
          </cell>
          <cell r="N1520">
            <v>0</v>
          </cell>
          <cell r="O1520">
            <v>0</v>
          </cell>
          <cell r="P1520">
            <v>0</v>
          </cell>
          <cell r="Q1520">
            <v>0</v>
          </cell>
          <cell r="R1520">
            <v>0</v>
          </cell>
          <cell r="S1520">
            <v>0</v>
          </cell>
          <cell r="T1520">
            <v>0</v>
          </cell>
          <cell r="U1520">
            <v>0</v>
          </cell>
          <cell r="V1520">
            <v>0</v>
          </cell>
          <cell r="W1520">
            <v>0</v>
          </cell>
          <cell r="X1520">
            <v>0</v>
          </cell>
          <cell r="Y1520">
            <v>0</v>
          </cell>
          <cell r="AA1520" t="str">
            <v>209</v>
          </cell>
        </row>
        <row r="1521">
          <cell r="C1521" t="str">
            <v>26</v>
          </cell>
          <cell r="G1521" t="str">
            <v>269520</v>
          </cell>
          <cell r="I1521" t="str">
            <v>20914</v>
          </cell>
          <cell r="M1521">
            <v>40635900</v>
          </cell>
          <cell r="N1521">
            <v>0</v>
          </cell>
          <cell r="O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  <cell r="T1521">
            <v>0</v>
          </cell>
          <cell r="U1521">
            <v>0</v>
          </cell>
          <cell r="V1521">
            <v>0</v>
          </cell>
          <cell r="W1521">
            <v>0</v>
          </cell>
          <cell r="X1521">
            <v>0</v>
          </cell>
          <cell r="Y1521">
            <v>0</v>
          </cell>
          <cell r="AA1521" t="str">
            <v>209</v>
          </cell>
        </row>
        <row r="1522">
          <cell r="C1522" t="str">
            <v>26</v>
          </cell>
          <cell r="G1522" t="str">
            <v>269520</v>
          </cell>
          <cell r="I1522" t="str">
            <v>20918</v>
          </cell>
          <cell r="M1522">
            <v>11448000</v>
          </cell>
          <cell r="N1522">
            <v>0</v>
          </cell>
          <cell r="O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0</v>
          </cell>
          <cell r="W1522">
            <v>0</v>
          </cell>
          <cell r="X1522">
            <v>0</v>
          </cell>
          <cell r="Y1522">
            <v>0</v>
          </cell>
          <cell r="AA1522" t="str">
            <v>209</v>
          </cell>
        </row>
        <row r="1523">
          <cell r="C1523" t="str">
            <v>26</v>
          </cell>
          <cell r="G1523" t="str">
            <v>269520</v>
          </cell>
          <cell r="I1523" t="str">
            <v>20920</v>
          </cell>
          <cell r="M1523">
            <v>298756247</v>
          </cell>
          <cell r="N1523">
            <v>0</v>
          </cell>
          <cell r="O1523">
            <v>0</v>
          </cell>
          <cell r="P1523">
            <v>0</v>
          </cell>
          <cell r="Q1523">
            <v>0</v>
          </cell>
          <cell r="R1523">
            <v>0</v>
          </cell>
          <cell r="S1523">
            <v>0</v>
          </cell>
          <cell r="T1523">
            <v>0</v>
          </cell>
          <cell r="U1523">
            <v>0</v>
          </cell>
          <cell r="V1523">
            <v>0</v>
          </cell>
          <cell r="W1523">
            <v>0</v>
          </cell>
          <cell r="X1523">
            <v>0</v>
          </cell>
          <cell r="Y1523">
            <v>0</v>
          </cell>
          <cell r="AA1523" t="str">
            <v>209</v>
          </cell>
        </row>
        <row r="1524">
          <cell r="C1524" t="str">
            <v>26</v>
          </cell>
          <cell r="G1524" t="str">
            <v>269520</v>
          </cell>
          <cell r="I1524" t="str">
            <v>20924</v>
          </cell>
          <cell r="M1524">
            <v>276477276</v>
          </cell>
          <cell r="N1524">
            <v>0</v>
          </cell>
          <cell r="O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  <cell r="T1524">
            <v>0</v>
          </cell>
          <cell r="U1524">
            <v>0</v>
          </cell>
          <cell r="V1524">
            <v>0</v>
          </cell>
          <cell r="W1524">
            <v>0</v>
          </cell>
          <cell r="X1524">
            <v>0</v>
          </cell>
          <cell r="Y1524">
            <v>0</v>
          </cell>
          <cell r="AA1524" t="str">
            <v>209</v>
          </cell>
        </row>
        <row r="1525">
          <cell r="C1525" t="str">
            <v>26</v>
          </cell>
          <cell r="G1525" t="str">
            <v>269520</v>
          </cell>
          <cell r="I1525" t="str">
            <v>20926</v>
          </cell>
          <cell r="M1525">
            <v>824830565.54999995</v>
          </cell>
          <cell r="N1525">
            <v>0</v>
          </cell>
          <cell r="O1525">
            <v>0</v>
          </cell>
          <cell r="P1525">
            <v>0</v>
          </cell>
          <cell r="Q1525">
            <v>0</v>
          </cell>
          <cell r="R1525">
            <v>0</v>
          </cell>
          <cell r="S1525">
            <v>0</v>
          </cell>
          <cell r="T1525">
            <v>0</v>
          </cell>
          <cell r="U1525">
            <v>0</v>
          </cell>
          <cell r="V1525">
            <v>0</v>
          </cell>
          <cell r="W1525">
            <v>0</v>
          </cell>
          <cell r="X1525">
            <v>0</v>
          </cell>
          <cell r="Y1525">
            <v>0</v>
          </cell>
          <cell r="AA1525" t="str">
            <v>209</v>
          </cell>
        </row>
        <row r="1526">
          <cell r="C1526" t="str">
            <v>26</v>
          </cell>
          <cell r="G1526" t="str">
            <v>269520</v>
          </cell>
          <cell r="I1526" t="str">
            <v>20928</v>
          </cell>
          <cell r="M1526">
            <v>19699941</v>
          </cell>
          <cell r="N1526">
            <v>0</v>
          </cell>
          <cell r="O1526">
            <v>0</v>
          </cell>
          <cell r="P1526">
            <v>0</v>
          </cell>
          <cell r="Q1526">
            <v>0</v>
          </cell>
          <cell r="R1526">
            <v>0</v>
          </cell>
          <cell r="S1526">
            <v>0</v>
          </cell>
          <cell r="T1526">
            <v>0</v>
          </cell>
          <cell r="U1526">
            <v>0</v>
          </cell>
          <cell r="V1526">
            <v>0</v>
          </cell>
          <cell r="W1526">
            <v>0</v>
          </cell>
          <cell r="X1526">
            <v>0</v>
          </cell>
          <cell r="Y1526">
            <v>0</v>
          </cell>
          <cell r="AA1526" t="str">
            <v>209</v>
          </cell>
        </row>
        <row r="1527">
          <cell r="C1527" t="str">
            <v>26</v>
          </cell>
          <cell r="G1527" t="str">
            <v>269520</v>
          </cell>
          <cell r="I1527" t="str">
            <v>20930</v>
          </cell>
          <cell r="M1527">
            <v>53284485</v>
          </cell>
          <cell r="N1527">
            <v>0</v>
          </cell>
          <cell r="O1527">
            <v>0</v>
          </cell>
          <cell r="P1527">
            <v>0</v>
          </cell>
          <cell r="Q1527">
            <v>0</v>
          </cell>
          <cell r="R1527">
            <v>0</v>
          </cell>
          <cell r="S1527">
            <v>0</v>
          </cell>
          <cell r="T1527">
            <v>0</v>
          </cell>
          <cell r="U1527">
            <v>0</v>
          </cell>
          <cell r="V1527">
            <v>0</v>
          </cell>
          <cell r="W1527">
            <v>0</v>
          </cell>
          <cell r="X1527">
            <v>0</v>
          </cell>
          <cell r="Y1527">
            <v>0</v>
          </cell>
          <cell r="AA1527" t="str">
            <v>209</v>
          </cell>
        </row>
        <row r="1528">
          <cell r="C1528" t="str">
            <v>26</v>
          </cell>
          <cell r="G1528" t="str">
            <v>269520</v>
          </cell>
          <cell r="I1528" t="str">
            <v>20932</v>
          </cell>
          <cell r="M1528">
            <v>718138023.04999995</v>
          </cell>
          <cell r="N1528">
            <v>0</v>
          </cell>
          <cell r="O1528">
            <v>0</v>
          </cell>
          <cell r="P1528">
            <v>0</v>
          </cell>
          <cell r="Q1528">
            <v>0</v>
          </cell>
          <cell r="R1528">
            <v>0</v>
          </cell>
          <cell r="S1528">
            <v>0</v>
          </cell>
          <cell r="T1528">
            <v>0</v>
          </cell>
          <cell r="U1528">
            <v>0</v>
          </cell>
          <cell r="V1528">
            <v>0</v>
          </cell>
          <cell r="W1528">
            <v>0</v>
          </cell>
          <cell r="X1528">
            <v>0</v>
          </cell>
          <cell r="Y1528">
            <v>0</v>
          </cell>
          <cell r="AA1528" t="str">
            <v>209</v>
          </cell>
        </row>
        <row r="1529">
          <cell r="C1529" t="str">
            <v>26</v>
          </cell>
          <cell r="G1529" t="str">
            <v>269520</v>
          </cell>
          <cell r="I1529" t="str">
            <v>20934</v>
          </cell>
          <cell r="M1529">
            <v>508990889.82999998</v>
          </cell>
          <cell r="N1529">
            <v>0</v>
          </cell>
          <cell r="O1529">
            <v>0</v>
          </cell>
          <cell r="P1529">
            <v>0</v>
          </cell>
          <cell r="Q1529">
            <v>0</v>
          </cell>
          <cell r="R1529">
            <v>0</v>
          </cell>
          <cell r="S1529">
            <v>0</v>
          </cell>
          <cell r="T1529">
            <v>0</v>
          </cell>
          <cell r="U1529">
            <v>0</v>
          </cell>
          <cell r="V1529">
            <v>0</v>
          </cell>
          <cell r="W1529">
            <v>0</v>
          </cell>
          <cell r="X1529">
            <v>0</v>
          </cell>
          <cell r="Y1529">
            <v>0</v>
          </cell>
          <cell r="AA1529" t="str">
            <v>209</v>
          </cell>
        </row>
        <row r="1530">
          <cell r="C1530" t="str">
            <v>26</v>
          </cell>
          <cell r="G1530" t="str">
            <v>269520</v>
          </cell>
          <cell r="I1530" t="str">
            <v>21220</v>
          </cell>
          <cell r="M1530">
            <v>71500</v>
          </cell>
          <cell r="N1530">
            <v>0</v>
          </cell>
          <cell r="O1530">
            <v>0</v>
          </cell>
          <cell r="P1530">
            <v>0</v>
          </cell>
          <cell r="Q1530">
            <v>0</v>
          </cell>
          <cell r="R1530">
            <v>0</v>
          </cell>
          <cell r="S1530">
            <v>0</v>
          </cell>
          <cell r="T1530">
            <v>0</v>
          </cell>
          <cell r="U1530">
            <v>0</v>
          </cell>
          <cell r="V1530">
            <v>0</v>
          </cell>
          <cell r="W1530">
            <v>0</v>
          </cell>
          <cell r="X1530">
            <v>0</v>
          </cell>
          <cell r="Y1530">
            <v>0</v>
          </cell>
          <cell r="AA1530" t="str">
            <v>212</v>
          </cell>
        </row>
        <row r="1531">
          <cell r="C1531" t="str">
            <v>26</v>
          </cell>
          <cell r="G1531" t="str">
            <v>269520</v>
          </cell>
          <cell r="I1531" t="str">
            <v>21234</v>
          </cell>
          <cell r="M1531">
            <v>240000</v>
          </cell>
          <cell r="N1531">
            <v>0</v>
          </cell>
          <cell r="O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  <cell r="T1531">
            <v>0</v>
          </cell>
          <cell r="U1531">
            <v>0</v>
          </cell>
          <cell r="V1531">
            <v>0</v>
          </cell>
          <cell r="W1531">
            <v>0</v>
          </cell>
          <cell r="X1531">
            <v>0</v>
          </cell>
          <cell r="Y1531">
            <v>0</v>
          </cell>
          <cell r="AA1531" t="str">
            <v>212</v>
          </cell>
        </row>
        <row r="1532">
          <cell r="C1532" t="str">
            <v>26</v>
          </cell>
          <cell r="G1532" t="str">
            <v>269520</v>
          </cell>
          <cell r="I1532" t="str">
            <v>21320</v>
          </cell>
          <cell r="M1532">
            <v>1000294</v>
          </cell>
          <cell r="N1532">
            <v>0</v>
          </cell>
          <cell r="O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  <cell r="T1532">
            <v>0</v>
          </cell>
          <cell r="U1532">
            <v>0</v>
          </cell>
          <cell r="V1532">
            <v>0</v>
          </cell>
          <cell r="W1532">
            <v>0</v>
          </cell>
          <cell r="X1532">
            <v>0</v>
          </cell>
          <cell r="Y1532">
            <v>0</v>
          </cell>
          <cell r="AA1532" t="str">
            <v>213</v>
          </cell>
        </row>
        <row r="1533">
          <cell r="C1533" t="str">
            <v>26</v>
          </cell>
          <cell r="G1533" t="str">
            <v>269520</v>
          </cell>
          <cell r="I1533" t="str">
            <v>21510</v>
          </cell>
          <cell r="M1533">
            <v>863640</v>
          </cell>
          <cell r="N1533">
            <v>0</v>
          </cell>
          <cell r="O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  <cell r="T1533">
            <v>0</v>
          </cell>
          <cell r="U1533">
            <v>0</v>
          </cell>
          <cell r="V1533">
            <v>0</v>
          </cell>
          <cell r="W1533">
            <v>0</v>
          </cell>
          <cell r="X1533">
            <v>0</v>
          </cell>
          <cell r="Y1533">
            <v>0</v>
          </cell>
          <cell r="AA1533" t="str">
            <v>215</v>
          </cell>
        </row>
        <row r="1534">
          <cell r="C1534" t="str">
            <v>26</v>
          </cell>
          <cell r="G1534" t="str">
            <v>269520</v>
          </cell>
          <cell r="I1534" t="str">
            <v>21514</v>
          </cell>
          <cell r="M1534">
            <v>910000</v>
          </cell>
          <cell r="N1534">
            <v>0</v>
          </cell>
          <cell r="O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  <cell r="T1534">
            <v>0</v>
          </cell>
          <cell r="U1534">
            <v>0</v>
          </cell>
          <cell r="V1534">
            <v>0</v>
          </cell>
          <cell r="W1534">
            <v>0</v>
          </cell>
          <cell r="X1534">
            <v>0</v>
          </cell>
          <cell r="Y1534">
            <v>0</v>
          </cell>
          <cell r="AA1534" t="str">
            <v>215</v>
          </cell>
        </row>
        <row r="1535">
          <cell r="C1535" t="str">
            <v>26</v>
          </cell>
          <cell r="G1535" t="str">
            <v>269520</v>
          </cell>
          <cell r="I1535" t="str">
            <v>21520</v>
          </cell>
          <cell r="M1535">
            <v>19396553</v>
          </cell>
          <cell r="N1535">
            <v>0</v>
          </cell>
          <cell r="O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  <cell r="T1535">
            <v>0</v>
          </cell>
          <cell r="U1535">
            <v>0</v>
          </cell>
          <cell r="V1535">
            <v>0</v>
          </cell>
          <cell r="W1535">
            <v>0</v>
          </cell>
          <cell r="X1535">
            <v>0</v>
          </cell>
          <cell r="Y1535">
            <v>0</v>
          </cell>
          <cell r="AA1535" t="str">
            <v>215</v>
          </cell>
        </row>
        <row r="1536">
          <cell r="C1536" t="str">
            <v>26</v>
          </cell>
          <cell r="G1536" t="str">
            <v>269520</v>
          </cell>
          <cell r="I1536" t="str">
            <v>21526</v>
          </cell>
          <cell r="M1536">
            <v>6000000</v>
          </cell>
          <cell r="N1536">
            <v>0</v>
          </cell>
          <cell r="O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  <cell r="T1536">
            <v>0</v>
          </cell>
          <cell r="U1536">
            <v>0</v>
          </cell>
          <cell r="V1536">
            <v>0</v>
          </cell>
          <cell r="W1536">
            <v>0</v>
          </cell>
          <cell r="X1536">
            <v>0</v>
          </cell>
          <cell r="Y1536">
            <v>0</v>
          </cell>
          <cell r="AA1536" t="str">
            <v>215</v>
          </cell>
        </row>
        <row r="1537">
          <cell r="C1537" t="str">
            <v>26</v>
          </cell>
          <cell r="G1537" t="str">
            <v>269520</v>
          </cell>
          <cell r="I1537" t="str">
            <v>21534</v>
          </cell>
          <cell r="M1537">
            <v>6625650</v>
          </cell>
          <cell r="N1537">
            <v>0</v>
          </cell>
          <cell r="O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  <cell r="T1537">
            <v>0</v>
          </cell>
          <cell r="U1537">
            <v>0</v>
          </cell>
          <cell r="V1537">
            <v>0</v>
          </cell>
          <cell r="W1537">
            <v>0</v>
          </cell>
          <cell r="X1537">
            <v>0</v>
          </cell>
          <cell r="Y1537">
            <v>0</v>
          </cell>
          <cell r="AA1537" t="str">
            <v>215</v>
          </cell>
        </row>
        <row r="1538">
          <cell r="C1538" t="str">
            <v>26</v>
          </cell>
          <cell r="G1538" t="str">
            <v>269520</v>
          </cell>
          <cell r="I1538" t="str">
            <v>21610</v>
          </cell>
          <cell r="M1538">
            <v>45294987</v>
          </cell>
          <cell r="N1538">
            <v>0</v>
          </cell>
          <cell r="O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  <cell r="T1538">
            <v>0</v>
          </cell>
          <cell r="U1538">
            <v>0</v>
          </cell>
          <cell r="V1538">
            <v>0</v>
          </cell>
          <cell r="W1538">
            <v>0</v>
          </cell>
          <cell r="X1538">
            <v>0</v>
          </cell>
          <cell r="Y1538">
            <v>0</v>
          </cell>
          <cell r="AA1538" t="str">
            <v>216</v>
          </cell>
        </row>
        <row r="1539">
          <cell r="C1539" t="str">
            <v>26</v>
          </cell>
          <cell r="G1539" t="str">
            <v>269520</v>
          </cell>
          <cell r="I1539" t="str">
            <v>21614</v>
          </cell>
          <cell r="M1539">
            <v>6331180</v>
          </cell>
          <cell r="N1539">
            <v>0</v>
          </cell>
          <cell r="O1539">
            <v>0</v>
          </cell>
          <cell r="P1539">
            <v>0</v>
          </cell>
          <cell r="Q1539">
            <v>0</v>
          </cell>
          <cell r="R1539">
            <v>0</v>
          </cell>
          <cell r="S1539">
            <v>0</v>
          </cell>
          <cell r="T1539">
            <v>0</v>
          </cell>
          <cell r="U1539">
            <v>0</v>
          </cell>
          <cell r="V1539">
            <v>0</v>
          </cell>
          <cell r="W1539">
            <v>0</v>
          </cell>
          <cell r="X1539">
            <v>0</v>
          </cell>
          <cell r="Y1539">
            <v>0</v>
          </cell>
          <cell r="AA1539" t="str">
            <v>216</v>
          </cell>
        </row>
        <row r="1540">
          <cell r="C1540" t="str">
            <v>26</v>
          </cell>
          <cell r="G1540" t="str">
            <v>269520</v>
          </cell>
          <cell r="I1540" t="str">
            <v>21620</v>
          </cell>
          <cell r="M1540">
            <v>118682163</v>
          </cell>
          <cell r="N1540">
            <v>0</v>
          </cell>
          <cell r="O1540">
            <v>0</v>
          </cell>
          <cell r="P1540">
            <v>0</v>
          </cell>
          <cell r="Q1540">
            <v>0</v>
          </cell>
          <cell r="R1540">
            <v>0</v>
          </cell>
          <cell r="S1540">
            <v>0</v>
          </cell>
          <cell r="T1540">
            <v>0</v>
          </cell>
          <cell r="U1540">
            <v>0</v>
          </cell>
          <cell r="V1540">
            <v>0</v>
          </cell>
          <cell r="W1540">
            <v>0</v>
          </cell>
          <cell r="X1540">
            <v>0</v>
          </cell>
          <cell r="Y1540">
            <v>0</v>
          </cell>
          <cell r="AA1540" t="str">
            <v>216</v>
          </cell>
        </row>
        <row r="1541">
          <cell r="C1541" t="str">
            <v>26</v>
          </cell>
          <cell r="G1541" t="str">
            <v>269520</v>
          </cell>
          <cell r="I1541" t="str">
            <v>21624</v>
          </cell>
          <cell r="M1541">
            <v>165019373</v>
          </cell>
          <cell r="N1541">
            <v>0</v>
          </cell>
          <cell r="O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  <cell r="T1541">
            <v>0</v>
          </cell>
          <cell r="U1541">
            <v>0</v>
          </cell>
          <cell r="V1541">
            <v>0</v>
          </cell>
          <cell r="W1541">
            <v>0</v>
          </cell>
          <cell r="X1541">
            <v>0</v>
          </cell>
          <cell r="Y1541">
            <v>0</v>
          </cell>
          <cell r="AA1541" t="str">
            <v>216</v>
          </cell>
        </row>
        <row r="1542">
          <cell r="C1542" t="str">
            <v>26</v>
          </cell>
          <cell r="G1542" t="str">
            <v>269520</v>
          </cell>
          <cell r="I1542" t="str">
            <v>21626</v>
          </cell>
          <cell r="M1542">
            <v>37585642</v>
          </cell>
          <cell r="N1542">
            <v>0</v>
          </cell>
          <cell r="O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  <cell r="T1542">
            <v>0</v>
          </cell>
          <cell r="U1542">
            <v>0</v>
          </cell>
          <cell r="V1542">
            <v>0</v>
          </cell>
          <cell r="W1542">
            <v>0</v>
          </cell>
          <cell r="X1542">
            <v>0</v>
          </cell>
          <cell r="Y1542">
            <v>0</v>
          </cell>
          <cell r="AA1542" t="str">
            <v>216</v>
          </cell>
        </row>
        <row r="1543">
          <cell r="C1543" t="str">
            <v>26</v>
          </cell>
          <cell r="G1543" t="str">
            <v>269520</v>
          </cell>
          <cell r="I1543" t="str">
            <v>21628</v>
          </cell>
          <cell r="M1543">
            <v>1973811</v>
          </cell>
          <cell r="N1543">
            <v>0</v>
          </cell>
          <cell r="O1543">
            <v>0</v>
          </cell>
          <cell r="P1543">
            <v>0</v>
          </cell>
          <cell r="Q1543">
            <v>0</v>
          </cell>
          <cell r="R1543">
            <v>0</v>
          </cell>
          <cell r="S1543">
            <v>0</v>
          </cell>
          <cell r="T1543">
            <v>0</v>
          </cell>
          <cell r="U1543">
            <v>0</v>
          </cell>
          <cell r="V1543">
            <v>0</v>
          </cell>
          <cell r="W1543">
            <v>0</v>
          </cell>
          <cell r="X1543">
            <v>0</v>
          </cell>
          <cell r="Y1543">
            <v>0</v>
          </cell>
          <cell r="AA1543" t="str">
            <v>216</v>
          </cell>
        </row>
        <row r="1544">
          <cell r="C1544" t="str">
            <v>26</v>
          </cell>
          <cell r="G1544" t="str">
            <v>269520</v>
          </cell>
          <cell r="I1544" t="str">
            <v>21630</v>
          </cell>
          <cell r="M1544">
            <v>22182974</v>
          </cell>
          <cell r="N1544">
            <v>0</v>
          </cell>
          <cell r="O1544">
            <v>0</v>
          </cell>
          <cell r="P1544">
            <v>0</v>
          </cell>
          <cell r="Q1544">
            <v>0</v>
          </cell>
          <cell r="R1544">
            <v>0</v>
          </cell>
          <cell r="S1544">
            <v>0</v>
          </cell>
          <cell r="T1544">
            <v>0</v>
          </cell>
          <cell r="U1544">
            <v>0</v>
          </cell>
          <cell r="V1544">
            <v>0</v>
          </cell>
          <cell r="W1544">
            <v>0</v>
          </cell>
          <cell r="X1544">
            <v>0</v>
          </cell>
          <cell r="Y1544">
            <v>0</v>
          </cell>
          <cell r="AA1544" t="str">
            <v>216</v>
          </cell>
        </row>
        <row r="1545">
          <cell r="C1545" t="str">
            <v>26</v>
          </cell>
          <cell r="G1545" t="str">
            <v>269520</v>
          </cell>
          <cell r="I1545" t="str">
            <v>21632</v>
          </cell>
          <cell r="M1545">
            <v>662302805</v>
          </cell>
          <cell r="N1545">
            <v>0</v>
          </cell>
          <cell r="O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  <cell r="T1545">
            <v>0</v>
          </cell>
          <cell r="U1545">
            <v>0</v>
          </cell>
          <cell r="V1545">
            <v>0</v>
          </cell>
          <cell r="W1545">
            <v>0</v>
          </cell>
          <cell r="X1545">
            <v>0</v>
          </cell>
          <cell r="Y1545">
            <v>0</v>
          </cell>
          <cell r="AA1545" t="str">
            <v>216</v>
          </cell>
        </row>
        <row r="1546">
          <cell r="C1546" t="str">
            <v>26</v>
          </cell>
          <cell r="G1546" t="str">
            <v>269520</v>
          </cell>
          <cell r="I1546" t="str">
            <v>21634</v>
          </cell>
          <cell r="M1546">
            <v>99395110.5</v>
          </cell>
          <cell r="N1546">
            <v>0</v>
          </cell>
          <cell r="O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  <cell r="T1546">
            <v>0</v>
          </cell>
          <cell r="U1546">
            <v>0</v>
          </cell>
          <cell r="V1546">
            <v>0</v>
          </cell>
          <cell r="W1546">
            <v>0</v>
          </cell>
          <cell r="X1546">
            <v>0</v>
          </cell>
          <cell r="Y1546">
            <v>0</v>
          </cell>
          <cell r="AA1546" t="str">
            <v>216</v>
          </cell>
        </row>
        <row r="1547">
          <cell r="C1547" t="str">
            <v>26</v>
          </cell>
          <cell r="G1547" t="str">
            <v>269520</v>
          </cell>
          <cell r="I1547" t="str">
            <v>21710</v>
          </cell>
          <cell r="M1547">
            <v>30678735</v>
          </cell>
          <cell r="N1547">
            <v>0</v>
          </cell>
          <cell r="O1547">
            <v>0</v>
          </cell>
          <cell r="P1547">
            <v>0</v>
          </cell>
          <cell r="Q1547">
            <v>0</v>
          </cell>
          <cell r="R1547">
            <v>0</v>
          </cell>
          <cell r="S1547">
            <v>0</v>
          </cell>
          <cell r="T1547">
            <v>0</v>
          </cell>
          <cell r="U1547">
            <v>0</v>
          </cell>
          <cell r="V1547">
            <v>0</v>
          </cell>
          <cell r="W1547">
            <v>0</v>
          </cell>
          <cell r="X1547">
            <v>0</v>
          </cell>
          <cell r="Y1547">
            <v>0</v>
          </cell>
          <cell r="AA1547" t="str">
            <v>217</v>
          </cell>
        </row>
        <row r="1548">
          <cell r="C1548" t="str">
            <v>26</v>
          </cell>
          <cell r="G1548" t="str">
            <v>269520</v>
          </cell>
          <cell r="I1548" t="str">
            <v>21714</v>
          </cell>
          <cell r="M1548">
            <v>13940200</v>
          </cell>
          <cell r="N1548">
            <v>0</v>
          </cell>
          <cell r="O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  <cell r="T1548">
            <v>0</v>
          </cell>
          <cell r="U1548">
            <v>0</v>
          </cell>
          <cell r="V1548">
            <v>0</v>
          </cell>
          <cell r="W1548">
            <v>0</v>
          </cell>
          <cell r="X1548">
            <v>0</v>
          </cell>
          <cell r="Y1548">
            <v>0</v>
          </cell>
          <cell r="AA1548" t="str">
            <v>217</v>
          </cell>
        </row>
        <row r="1549">
          <cell r="C1549" t="str">
            <v>26</v>
          </cell>
          <cell r="G1549" t="str">
            <v>269520</v>
          </cell>
          <cell r="I1549" t="str">
            <v>21718</v>
          </cell>
          <cell r="M1549">
            <v>71342173</v>
          </cell>
          <cell r="N1549">
            <v>0</v>
          </cell>
          <cell r="O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  <cell r="T1549">
            <v>0</v>
          </cell>
          <cell r="U1549">
            <v>0</v>
          </cell>
          <cell r="V1549">
            <v>0</v>
          </cell>
          <cell r="W1549">
            <v>0</v>
          </cell>
          <cell r="X1549">
            <v>0</v>
          </cell>
          <cell r="Y1549">
            <v>0</v>
          </cell>
          <cell r="AA1549" t="str">
            <v>217</v>
          </cell>
        </row>
        <row r="1550">
          <cell r="C1550" t="str">
            <v>26</v>
          </cell>
          <cell r="G1550" t="str">
            <v>269520</v>
          </cell>
          <cell r="I1550" t="str">
            <v>21720</v>
          </cell>
          <cell r="M1550">
            <v>64718293</v>
          </cell>
          <cell r="N1550">
            <v>0</v>
          </cell>
          <cell r="O1550">
            <v>0</v>
          </cell>
          <cell r="P1550">
            <v>0</v>
          </cell>
          <cell r="Q1550">
            <v>0</v>
          </cell>
          <cell r="R1550">
            <v>0</v>
          </cell>
          <cell r="S1550">
            <v>0</v>
          </cell>
          <cell r="T1550">
            <v>0</v>
          </cell>
          <cell r="U1550">
            <v>0</v>
          </cell>
          <cell r="V1550">
            <v>0</v>
          </cell>
          <cell r="W1550">
            <v>0</v>
          </cell>
          <cell r="X1550">
            <v>0</v>
          </cell>
          <cell r="Y1550">
            <v>0</v>
          </cell>
          <cell r="AA1550" t="str">
            <v>217</v>
          </cell>
        </row>
        <row r="1551">
          <cell r="C1551" t="str">
            <v>26</v>
          </cell>
          <cell r="G1551" t="str">
            <v>269520</v>
          </cell>
          <cell r="I1551" t="str">
            <v>21724</v>
          </cell>
          <cell r="M1551">
            <v>38106178</v>
          </cell>
          <cell r="N1551">
            <v>0</v>
          </cell>
          <cell r="O1551">
            <v>0</v>
          </cell>
          <cell r="P1551">
            <v>0</v>
          </cell>
          <cell r="Q1551">
            <v>0</v>
          </cell>
          <cell r="R1551">
            <v>0</v>
          </cell>
          <cell r="S1551">
            <v>0</v>
          </cell>
          <cell r="T1551">
            <v>0</v>
          </cell>
          <cell r="U1551">
            <v>0</v>
          </cell>
          <cell r="V1551">
            <v>0</v>
          </cell>
          <cell r="W1551">
            <v>0</v>
          </cell>
          <cell r="X1551">
            <v>0</v>
          </cell>
          <cell r="Y1551">
            <v>0</v>
          </cell>
          <cell r="AA1551" t="str">
            <v>217</v>
          </cell>
        </row>
        <row r="1552">
          <cell r="C1552" t="str">
            <v>26</v>
          </cell>
          <cell r="G1552" t="str">
            <v>269520</v>
          </cell>
          <cell r="I1552" t="str">
            <v>21728</v>
          </cell>
          <cell r="M1552">
            <v>112831840</v>
          </cell>
          <cell r="N1552">
            <v>0</v>
          </cell>
          <cell r="O1552">
            <v>0</v>
          </cell>
          <cell r="P1552">
            <v>0</v>
          </cell>
          <cell r="Q1552">
            <v>0</v>
          </cell>
          <cell r="R1552">
            <v>0</v>
          </cell>
          <cell r="S1552">
            <v>0</v>
          </cell>
          <cell r="T1552">
            <v>0</v>
          </cell>
          <cell r="U1552">
            <v>0</v>
          </cell>
          <cell r="V1552">
            <v>0</v>
          </cell>
          <cell r="W1552">
            <v>0</v>
          </cell>
          <cell r="X1552">
            <v>0</v>
          </cell>
          <cell r="Y1552">
            <v>0</v>
          </cell>
          <cell r="AA1552" t="str">
            <v>217</v>
          </cell>
        </row>
        <row r="1553">
          <cell r="C1553" t="str">
            <v>26</v>
          </cell>
          <cell r="G1553" t="str">
            <v>269520</v>
          </cell>
          <cell r="I1553" t="str">
            <v>21732</v>
          </cell>
          <cell r="M1553">
            <v>265478298.88</v>
          </cell>
          <cell r="N1553">
            <v>0</v>
          </cell>
          <cell r="O1553">
            <v>0</v>
          </cell>
          <cell r="P1553">
            <v>0</v>
          </cell>
          <cell r="Q1553">
            <v>0</v>
          </cell>
          <cell r="R1553">
            <v>0</v>
          </cell>
          <cell r="S1553">
            <v>0</v>
          </cell>
          <cell r="T1553">
            <v>0</v>
          </cell>
          <cell r="U1553">
            <v>0</v>
          </cell>
          <cell r="V1553">
            <v>0</v>
          </cell>
          <cell r="W1553">
            <v>0</v>
          </cell>
          <cell r="X1553">
            <v>0</v>
          </cell>
          <cell r="Y1553">
            <v>0</v>
          </cell>
          <cell r="AA1553" t="str">
            <v>217</v>
          </cell>
        </row>
        <row r="1554">
          <cell r="C1554" t="str">
            <v>26</v>
          </cell>
          <cell r="G1554" t="str">
            <v>269520</v>
          </cell>
          <cell r="I1554" t="str">
            <v>21734</v>
          </cell>
          <cell r="M1554">
            <v>327053709</v>
          </cell>
          <cell r="N1554">
            <v>0</v>
          </cell>
          <cell r="O1554">
            <v>0</v>
          </cell>
          <cell r="P1554">
            <v>0</v>
          </cell>
          <cell r="Q1554">
            <v>0</v>
          </cell>
          <cell r="R1554">
            <v>0</v>
          </cell>
          <cell r="S1554">
            <v>0</v>
          </cell>
          <cell r="T1554">
            <v>0</v>
          </cell>
          <cell r="U1554">
            <v>0</v>
          </cell>
          <cell r="V1554">
            <v>0</v>
          </cell>
          <cell r="W1554">
            <v>0</v>
          </cell>
          <cell r="X1554">
            <v>0</v>
          </cell>
          <cell r="Y1554">
            <v>0</v>
          </cell>
          <cell r="AA1554" t="str">
            <v>217</v>
          </cell>
        </row>
        <row r="1555">
          <cell r="C1555" t="str">
            <v>26</v>
          </cell>
          <cell r="G1555" t="str">
            <v>269520</v>
          </cell>
          <cell r="I1555" t="str">
            <v>21820</v>
          </cell>
          <cell r="M1555">
            <v>1026864</v>
          </cell>
          <cell r="N1555">
            <v>0</v>
          </cell>
          <cell r="O1555">
            <v>0</v>
          </cell>
          <cell r="P1555">
            <v>0</v>
          </cell>
          <cell r="Q1555">
            <v>0</v>
          </cell>
          <cell r="R1555">
            <v>0</v>
          </cell>
          <cell r="S1555">
            <v>0</v>
          </cell>
          <cell r="T1555">
            <v>0</v>
          </cell>
          <cell r="U1555">
            <v>0</v>
          </cell>
          <cell r="V1555">
            <v>0</v>
          </cell>
          <cell r="W1555">
            <v>0</v>
          </cell>
          <cell r="X1555">
            <v>0</v>
          </cell>
          <cell r="Y1555">
            <v>0</v>
          </cell>
          <cell r="AA1555" t="str">
            <v>218</v>
          </cell>
        </row>
        <row r="1556">
          <cell r="C1556" t="str">
            <v>26</v>
          </cell>
          <cell r="G1556" t="str">
            <v>269520</v>
          </cell>
          <cell r="I1556" t="str">
            <v>22010</v>
          </cell>
          <cell r="M1556">
            <v>15243255</v>
          </cell>
          <cell r="N1556">
            <v>0</v>
          </cell>
          <cell r="O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  <cell r="T1556">
            <v>0</v>
          </cell>
          <cell r="U1556">
            <v>0</v>
          </cell>
          <cell r="V1556">
            <v>0</v>
          </cell>
          <cell r="W1556">
            <v>0</v>
          </cell>
          <cell r="X1556">
            <v>0</v>
          </cell>
          <cell r="Y1556">
            <v>0</v>
          </cell>
          <cell r="AA1556" t="str">
            <v>220</v>
          </cell>
        </row>
        <row r="1557">
          <cell r="C1557" t="str">
            <v>26</v>
          </cell>
          <cell r="G1557" t="str">
            <v>269520</v>
          </cell>
          <cell r="I1557" t="str">
            <v>22014</v>
          </cell>
          <cell r="M1557">
            <v>12079000</v>
          </cell>
          <cell r="N1557">
            <v>0</v>
          </cell>
          <cell r="O1557">
            <v>0</v>
          </cell>
          <cell r="P1557">
            <v>0</v>
          </cell>
          <cell r="Q1557">
            <v>0</v>
          </cell>
          <cell r="R1557">
            <v>0</v>
          </cell>
          <cell r="S1557">
            <v>0</v>
          </cell>
          <cell r="T1557">
            <v>0</v>
          </cell>
          <cell r="U1557">
            <v>0</v>
          </cell>
          <cell r="V1557">
            <v>0</v>
          </cell>
          <cell r="W1557">
            <v>0</v>
          </cell>
          <cell r="X1557">
            <v>0</v>
          </cell>
          <cell r="Y1557">
            <v>0</v>
          </cell>
          <cell r="AA1557" t="str">
            <v>220</v>
          </cell>
        </row>
        <row r="1558">
          <cell r="C1558" t="str">
            <v>26</v>
          </cell>
          <cell r="G1558" t="str">
            <v>269520</v>
          </cell>
          <cell r="I1558" t="str">
            <v>22018</v>
          </cell>
          <cell r="M1558">
            <v>20670000</v>
          </cell>
          <cell r="N1558">
            <v>0</v>
          </cell>
          <cell r="O1558">
            <v>0</v>
          </cell>
          <cell r="P1558">
            <v>0</v>
          </cell>
          <cell r="Q1558">
            <v>0</v>
          </cell>
          <cell r="R1558">
            <v>0</v>
          </cell>
          <cell r="S1558">
            <v>0</v>
          </cell>
          <cell r="T1558">
            <v>0</v>
          </cell>
          <cell r="U1558">
            <v>0</v>
          </cell>
          <cell r="V1558">
            <v>0</v>
          </cell>
          <cell r="W1558">
            <v>0</v>
          </cell>
          <cell r="X1558">
            <v>0</v>
          </cell>
          <cell r="Y1558">
            <v>0</v>
          </cell>
          <cell r="AA1558" t="str">
            <v>220</v>
          </cell>
        </row>
        <row r="1559">
          <cell r="C1559" t="str">
            <v>26</v>
          </cell>
          <cell r="G1559" t="str">
            <v>269520</v>
          </cell>
          <cell r="I1559" t="str">
            <v>22020</v>
          </cell>
          <cell r="M1559">
            <v>120710721.12</v>
          </cell>
          <cell r="N1559">
            <v>0</v>
          </cell>
          <cell r="O1559">
            <v>0</v>
          </cell>
          <cell r="P1559">
            <v>0</v>
          </cell>
          <cell r="Q1559">
            <v>0</v>
          </cell>
          <cell r="R1559">
            <v>0</v>
          </cell>
          <cell r="S1559">
            <v>0</v>
          </cell>
          <cell r="T1559">
            <v>0</v>
          </cell>
          <cell r="U1559">
            <v>0</v>
          </cell>
          <cell r="V1559">
            <v>0</v>
          </cell>
          <cell r="W1559">
            <v>0</v>
          </cell>
          <cell r="X1559">
            <v>0</v>
          </cell>
          <cell r="Y1559">
            <v>0</v>
          </cell>
          <cell r="AA1559" t="str">
            <v>220</v>
          </cell>
        </row>
        <row r="1560">
          <cell r="C1560" t="str">
            <v>26</v>
          </cell>
          <cell r="G1560" t="str">
            <v>269520</v>
          </cell>
          <cell r="I1560" t="str">
            <v>22024</v>
          </cell>
          <cell r="M1560">
            <v>381600</v>
          </cell>
          <cell r="N1560">
            <v>0</v>
          </cell>
          <cell r="O1560">
            <v>0</v>
          </cell>
          <cell r="P1560">
            <v>0</v>
          </cell>
          <cell r="Q1560">
            <v>0</v>
          </cell>
          <cell r="R1560">
            <v>0</v>
          </cell>
          <cell r="S1560">
            <v>0</v>
          </cell>
          <cell r="T1560">
            <v>0</v>
          </cell>
          <cell r="U1560">
            <v>0</v>
          </cell>
          <cell r="V1560">
            <v>0</v>
          </cell>
          <cell r="W1560">
            <v>0</v>
          </cell>
          <cell r="X1560">
            <v>0</v>
          </cell>
          <cell r="Y1560">
            <v>0</v>
          </cell>
          <cell r="AA1560" t="str">
            <v>220</v>
          </cell>
        </row>
        <row r="1561">
          <cell r="C1561" t="str">
            <v>26</v>
          </cell>
          <cell r="G1561" t="str">
            <v>269520</v>
          </cell>
          <cell r="I1561" t="str">
            <v>22026</v>
          </cell>
          <cell r="M1561">
            <v>149805381.12</v>
          </cell>
          <cell r="N1561">
            <v>0</v>
          </cell>
          <cell r="O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  <cell r="T1561">
            <v>0</v>
          </cell>
          <cell r="U1561">
            <v>0</v>
          </cell>
          <cell r="V1561">
            <v>0</v>
          </cell>
          <cell r="W1561">
            <v>0</v>
          </cell>
          <cell r="X1561">
            <v>0</v>
          </cell>
          <cell r="Y1561">
            <v>0</v>
          </cell>
          <cell r="AA1561" t="str">
            <v>220</v>
          </cell>
        </row>
        <row r="1562">
          <cell r="C1562" t="str">
            <v>26</v>
          </cell>
          <cell r="G1562" t="str">
            <v>269520</v>
          </cell>
          <cell r="I1562" t="str">
            <v>22030</v>
          </cell>
          <cell r="M1562">
            <v>72946260</v>
          </cell>
          <cell r="N1562">
            <v>0</v>
          </cell>
          <cell r="O1562">
            <v>0</v>
          </cell>
          <cell r="P1562">
            <v>0</v>
          </cell>
          <cell r="Q1562">
            <v>0</v>
          </cell>
          <cell r="R1562">
            <v>0</v>
          </cell>
          <cell r="S1562">
            <v>0</v>
          </cell>
          <cell r="T1562">
            <v>0</v>
          </cell>
          <cell r="U1562">
            <v>0</v>
          </cell>
          <cell r="V1562">
            <v>0</v>
          </cell>
          <cell r="W1562">
            <v>0</v>
          </cell>
          <cell r="X1562">
            <v>0</v>
          </cell>
          <cell r="Y1562">
            <v>0</v>
          </cell>
          <cell r="AA1562" t="str">
            <v>220</v>
          </cell>
        </row>
        <row r="1563">
          <cell r="C1563" t="str">
            <v>26</v>
          </cell>
          <cell r="G1563" t="str">
            <v>269520</v>
          </cell>
          <cell r="I1563" t="str">
            <v>22034</v>
          </cell>
          <cell r="M1563">
            <v>39470199.130000003</v>
          </cell>
          <cell r="N1563">
            <v>0</v>
          </cell>
          <cell r="O1563">
            <v>0</v>
          </cell>
          <cell r="P1563">
            <v>0</v>
          </cell>
          <cell r="Q1563">
            <v>0</v>
          </cell>
          <cell r="R1563">
            <v>0</v>
          </cell>
          <cell r="S1563">
            <v>0</v>
          </cell>
          <cell r="T1563">
            <v>0</v>
          </cell>
          <cell r="U1563">
            <v>0</v>
          </cell>
          <cell r="V1563">
            <v>0</v>
          </cell>
          <cell r="W1563">
            <v>0</v>
          </cell>
          <cell r="X1563">
            <v>0</v>
          </cell>
          <cell r="Y1563">
            <v>0</v>
          </cell>
          <cell r="AA1563" t="str">
            <v>220</v>
          </cell>
        </row>
        <row r="1564">
          <cell r="C1564" t="str">
            <v>26</v>
          </cell>
          <cell r="G1564" t="str">
            <v>269520</v>
          </cell>
          <cell r="I1564" t="str">
            <v>22120</v>
          </cell>
          <cell r="M1564">
            <v>1173250</v>
          </cell>
          <cell r="N1564">
            <v>0</v>
          </cell>
          <cell r="O1564">
            <v>0</v>
          </cell>
          <cell r="P1564">
            <v>0</v>
          </cell>
          <cell r="Q1564">
            <v>0</v>
          </cell>
          <cell r="R1564">
            <v>0</v>
          </cell>
          <cell r="S1564">
            <v>0</v>
          </cell>
          <cell r="T1564">
            <v>0</v>
          </cell>
          <cell r="U1564">
            <v>0</v>
          </cell>
          <cell r="V1564">
            <v>0</v>
          </cell>
          <cell r="W1564">
            <v>0</v>
          </cell>
          <cell r="X1564">
            <v>0</v>
          </cell>
          <cell r="Y1564">
            <v>0</v>
          </cell>
          <cell r="AA1564" t="str">
            <v>221</v>
          </cell>
        </row>
        <row r="1565">
          <cell r="C1565" t="str">
            <v>26</v>
          </cell>
          <cell r="G1565" t="str">
            <v>269520</v>
          </cell>
          <cell r="I1565" t="str">
            <v>26014</v>
          </cell>
          <cell r="M1565">
            <v>214000</v>
          </cell>
          <cell r="N1565">
            <v>0</v>
          </cell>
          <cell r="O1565">
            <v>0</v>
          </cell>
          <cell r="P1565">
            <v>0</v>
          </cell>
          <cell r="Q1565">
            <v>0</v>
          </cell>
          <cell r="R1565">
            <v>0</v>
          </cell>
          <cell r="S1565">
            <v>0</v>
          </cell>
          <cell r="T1565">
            <v>0</v>
          </cell>
          <cell r="U1565">
            <v>0</v>
          </cell>
          <cell r="V1565">
            <v>0</v>
          </cell>
          <cell r="W1565">
            <v>0</v>
          </cell>
          <cell r="X1565">
            <v>0</v>
          </cell>
          <cell r="Y1565">
            <v>0</v>
          </cell>
          <cell r="AA1565" t="str">
            <v>260</v>
          </cell>
        </row>
        <row r="1566">
          <cell r="C1566" t="str">
            <v>26</v>
          </cell>
          <cell r="G1566" t="str">
            <v>269520</v>
          </cell>
          <cell r="I1566" t="str">
            <v>26018</v>
          </cell>
          <cell r="M1566">
            <v>144155840</v>
          </cell>
          <cell r="N1566">
            <v>0</v>
          </cell>
          <cell r="O1566">
            <v>0</v>
          </cell>
          <cell r="P1566">
            <v>0</v>
          </cell>
          <cell r="Q1566">
            <v>0</v>
          </cell>
          <cell r="R1566">
            <v>0</v>
          </cell>
          <cell r="S1566">
            <v>0</v>
          </cell>
          <cell r="T1566">
            <v>0</v>
          </cell>
          <cell r="U1566">
            <v>0</v>
          </cell>
          <cell r="V1566">
            <v>0</v>
          </cell>
          <cell r="W1566">
            <v>0</v>
          </cell>
          <cell r="X1566">
            <v>0</v>
          </cell>
          <cell r="Y1566">
            <v>0</v>
          </cell>
          <cell r="AA1566" t="str">
            <v>260</v>
          </cell>
        </row>
        <row r="1567">
          <cell r="C1567" t="str">
            <v>26</v>
          </cell>
          <cell r="G1567" t="str">
            <v>269520</v>
          </cell>
          <cell r="I1567" t="str">
            <v>26020</v>
          </cell>
          <cell r="M1567">
            <v>8178090.6500000004</v>
          </cell>
          <cell r="N1567">
            <v>-2300</v>
          </cell>
          <cell r="O1567">
            <v>0</v>
          </cell>
          <cell r="P1567">
            <v>0</v>
          </cell>
          <cell r="Q1567">
            <v>0</v>
          </cell>
          <cell r="R1567">
            <v>0</v>
          </cell>
          <cell r="S1567">
            <v>0</v>
          </cell>
          <cell r="T1567">
            <v>0</v>
          </cell>
          <cell r="U1567">
            <v>0</v>
          </cell>
          <cell r="V1567">
            <v>0</v>
          </cell>
          <cell r="W1567">
            <v>0</v>
          </cell>
          <cell r="X1567">
            <v>0</v>
          </cell>
          <cell r="Y1567">
            <v>0</v>
          </cell>
          <cell r="AA1567" t="str">
            <v>260</v>
          </cell>
        </row>
        <row r="1568">
          <cell r="C1568" t="str">
            <v>26</v>
          </cell>
          <cell r="G1568" t="str">
            <v>269520</v>
          </cell>
          <cell r="I1568" t="str">
            <v>26024</v>
          </cell>
          <cell r="M1568">
            <v>13283640</v>
          </cell>
          <cell r="N1568">
            <v>0</v>
          </cell>
          <cell r="O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  <cell r="T1568">
            <v>0</v>
          </cell>
          <cell r="U1568">
            <v>0</v>
          </cell>
          <cell r="V1568">
            <v>0</v>
          </cell>
          <cell r="W1568">
            <v>0</v>
          </cell>
          <cell r="X1568">
            <v>0</v>
          </cell>
          <cell r="Y1568">
            <v>0</v>
          </cell>
          <cell r="AA1568" t="str">
            <v>260</v>
          </cell>
        </row>
        <row r="1569">
          <cell r="C1569" t="str">
            <v>26</v>
          </cell>
          <cell r="G1569" t="str">
            <v>269520</v>
          </cell>
          <cell r="I1569" t="str">
            <v>26026</v>
          </cell>
          <cell r="M1569">
            <v>2774053</v>
          </cell>
          <cell r="N1569">
            <v>0</v>
          </cell>
          <cell r="O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  <cell r="T1569">
            <v>0</v>
          </cell>
          <cell r="U1569">
            <v>0</v>
          </cell>
          <cell r="V1569">
            <v>0</v>
          </cell>
          <cell r="W1569">
            <v>0</v>
          </cell>
          <cell r="X1569">
            <v>0</v>
          </cell>
          <cell r="Y1569">
            <v>0</v>
          </cell>
          <cell r="AA1569" t="str">
            <v>260</v>
          </cell>
        </row>
        <row r="1570">
          <cell r="C1570" t="str">
            <v>26</v>
          </cell>
          <cell r="G1570" t="str">
            <v>269520</v>
          </cell>
          <cell r="I1570" t="str">
            <v>26030</v>
          </cell>
          <cell r="M1570">
            <v>63600000</v>
          </cell>
          <cell r="N1570">
            <v>0</v>
          </cell>
          <cell r="O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  <cell r="T1570">
            <v>0</v>
          </cell>
          <cell r="U1570">
            <v>0</v>
          </cell>
          <cell r="V1570">
            <v>0</v>
          </cell>
          <cell r="W1570">
            <v>0</v>
          </cell>
          <cell r="X1570">
            <v>0</v>
          </cell>
          <cell r="Y1570">
            <v>0</v>
          </cell>
          <cell r="AA1570" t="str">
            <v>260</v>
          </cell>
        </row>
        <row r="1571">
          <cell r="C1571" t="str">
            <v>26</v>
          </cell>
          <cell r="G1571" t="str">
            <v>269520</v>
          </cell>
          <cell r="I1571" t="str">
            <v>26034</v>
          </cell>
          <cell r="M1571">
            <v>7571129</v>
          </cell>
          <cell r="N1571">
            <v>0</v>
          </cell>
          <cell r="O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  <cell r="T1571">
            <v>0</v>
          </cell>
          <cell r="U1571">
            <v>0</v>
          </cell>
          <cell r="V1571">
            <v>0</v>
          </cell>
          <cell r="W1571">
            <v>0</v>
          </cell>
          <cell r="X1571">
            <v>0</v>
          </cell>
          <cell r="Y1571">
            <v>0</v>
          </cell>
          <cell r="AA1571" t="str">
            <v>260</v>
          </cell>
        </row>
        <row r="1572">
          <cell r="C1572" t="str">
            <v>26</v>
          </cell>
          <cell r="G1572" t="str">
            <v>269520</v>
          </cell>
          <cell r="I1572" t="str">
            <v>28610</v>
          </cell>
          <cell r="M1572">
            <v>336250</v>
          </cell>
          <cell r="N1572">
            <v>0</v>
          </cell>
          <cell r="O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  <cell r="T1572">
            <v>0</v>
          </cell>
          <cell r="U1572">
            <v>0</v>
          </cell>
          <cell r="V1572">
            <v>0</v>
          </cell>
          <cell r="W1572">
            <v>0</v>
          </cell>
          <cell r="X1572">
            <v>0</v>
          </cell>
          <cell r="Y1572">
            <v>0</v>
          </cell>
          <cell r="AA1572" t="str">
            <v>286</v>
          </cell>
        </row>
        <row r="1573">
          <cell r="C1573" t="str">
            <v>26</v>
          </cell>
          <cell r="G1573" t="str">
            <v>269520</v>
          </cell>
          <cell r="I1573" t="str">
            <v>28614</v>
          </cell>
          <cell r="M1573">
            <v>118486251</v>
          </cell>
          <cell r="N1573">
            <v>0</v>
          </cell>
          <cell r="O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  <cell r="T1573">
            <v>0</v>
          </cell>
          <cell r="U1573">
            <v>0</v>
          </cell>
          <cell r="V1573">
            <v>0</v>
          </cell>
          <cell r="W1573">
            <v>0</v>
          </cell>
          <cell r="X1573">
            <v>0</v>
          </cell>
          <cell r="Y1573">
            <v>0</v>
          </cell>
          <cell r="AA1573" t="str">
            <v>286</v>
          </cell>
        </row>
        <row r="1574">
          <cell r="C1574" t="str">
            <v>26</v>
          </cell>
          <cell r="G1574" t="str">
            <v>269520</v>
          </cell>
          <cell r="I1574" t="str">
            <v>28620</v>
          </cell>
          <cell r="M1574">
            <v>415893010.5</v>
          </cell>
          <cell r="N1574">
            <v>0</v>
          </cell>
          <cell r="O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  <cell r="T1574">
            <v>0</v>
          </cell>
          <cell r="U1574">
            <v>0</v>
          </cell>
          <cell r="V1574">
            <v>0</v>
          </cell>
          <cell r="W1574">
            <v>0</v>
          </cell>
          <cell r="X1574">
            <v>0</v>
          </cell>
          <cell r="Y1574">
            <v>0</v>
          </cell>
          <cell r="AA1574" t="str">
            <v>286</v>
          </cell>
        </row>
        <row r="1575">
          <cell r="C1575" t="str">
            <v>26</v>
          </cell>
          <cell r="G1575" t="str">
            <v>269520</v>
          </cell>
          <cell r="I1575" t="str">
            <v>28624</v>
          </cell>
          <cell r="M1575">
            <v>5777384</v>
          </cell>
          <cell r="N1575">
            <v>0</v>
          </cell>
          <cell r="O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  <cell r="T1575">
            <v>0</v>
          </cell>
          <cell r="U1575">
            <v>0</v>
          </cell>
          <cell r="V1575">
            <v>0</v>
          </cell>
          <cell r="W1575">
            <v>0</v>
          </cell>
          <cell r="X1575">
            <v>0</v>
          </cell>
          <cell r="Y1575">
            <v>0</v>
          </cell>
          <cell r="AA1575" t="str">
            <v>286</v>
          </cell>
        </row>
        <row r="1576">
          <cell r="C1576" t="str">
            <v>26</v>
          </cell>
          <cell r="G1576" t="str">
            <v>269520</v>
          </cell>
          <cell r="I1576" t="str">
            <v>28626</v>
          </cell>
          <cell r="M1576">
            <v>22748260.670000002</v>
          </cell>
          <cell r="N1576">
            <v>0</v>
          </cell>
          <cell r="O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  <cell r="T1576">
            <v>0</v>
          </cell>
          <cell r="U1576">
            <v>0</v>
          </cell>
          <cell r="V1576">
            <v>0</v>
          </cell>
          <cell r="W1576">
            <v>0</v>
          </cell>
          <cell r="X1576">
            <v>0</v>
          </cell>
          <cell r="Y1576">
            <v>0</v>
          </cell>
          <cell r="AA1576" t="str">
            <v>286</v>
          </cell>
        </row>
        <row r="1577">
          <cell r="C1577" t="str">
            <v>26</v>
          </cell>
          <cell r="G1577" t="str">
            <v>269520</v>
          </cell>
          <cell r="I1577" t="str">
            <v>28632</v>
          </cell>
          <cell r="M1577">
            <v>1967597</v>
          </cell>
          <cell r="N1577">
            <v>0</v>
          </cell>
          <cell r="O1577">
            <v>0</v>
          </cell>
          <cell r="P1577">
            <v>0</v>
          </cell>
          <cell r="Q1577">
            <v>0</v>
          </cell>
          <cell r="R1577">
            <v>0</v>
          </cell>
          <cell r="S1577">
            <v>0</v>
          </cell>
          <cell r="T1577">
            <v>0</v>
          </cell>
          <cell r="U1577">
            <v>0</v>
          </cell>
          <cell r="V1577">
            <v>0</v>
          </cell>
          <cell r="W1577">
            <v>0</v>
          </cell>
          <cell r="X1577">
            <v>0</v>
          </cell>
          <cell r="Y1577">
            <v>0</v>
          </cell>
          <cell r="AA1577" t="str">
            <v>286</v>
          </cell>
        </row>
        <row r="1578">
          <cell r="C1578" t="str">
            <v>26</v>
          </cell>
          <cell r="G1578" t="str">
            <v>269520</v>
          </cell>
          <cell r="I1578" t="str">
            <v>28634</v>
          </cell>
          <cell r="M1578">
            <v>549394910.41999996</v>
          </cell>
          <cell r="N1578">
            <v>0</v>
          </cell>
          <cell r="O1578">
            <v>0</v>
          </cell>
          <cell r="P1578">
            <v>0</v>
          </cell>
          <cell r="Q1578">
            <v>0</v>
          </cell>
          <cell r="R1578">
            <v>0</v>
          </cell>
          <cell r="S1578">
            <v>0</v>
          </cell>
          <cell r="T1578">
            <v>0</v>
          </cell>
          <cell r="U1578">
            <v>0</v>
          </cell>
          <cell r="V1578">
            <v>0</v>
          </cell>
          <cell r="W1578">
            <v>0</v>
          </cell>
          <cell r="X1578">
            <v>0</v>
          </cell>
          <cell r="Y1578">
            <v>0</v>
          </cell>
          <cell r="AA1578" t="str">
            <v>286</v>
          </cell>
        </row>
        <row r="1579">
          <cell r="C1579" t="str">
            <v>26</v>
          </cell>
          <cell r="G1579" t="str">
            <v>269520</v>
          </cell>
          <cell r="I1579" t="str">
            <v>98</v>
          </cell>
          <cell r="M1579">
            <v>0</v>
          </cell>
          <cell r="N1579">
            <v>0</v>
          </cell>
          <cell r="O1579">
            <v>0</v>
          </cell>
          <cell r="P1579">
            <v>-886444601</v>
          </cell>
          <cell r="Q1579">
            <v>-591532868</v>
          </cell>
          <cell r="R1579">
            <v>-560328084.79999995</v>
          </cell>
          <cell r="S1579">
            <v>-348456363.80000001</v>
          </cell>
          <cell r="T1579">
            <v>-207565687.80000001</v>
          </cell>
          <cell r="U1579">
            <v>-699426771.79999995</v>
          </cell>
          <cell r="V1579">
            <v>-175199215.80000001</v>
          </cell>
          <cell r="W1579">
            <v>-307913569.80000001</v>
          </cell>
          <cell r="X1579">
            <v>-404621253.80000001</v>
          </cell>
          <cell r="Y1579">
            <v>0</v>
          </cell>
          <cell r="AA1579" t="str">
            <v>98</v>
          </cell>
        </row>
        <row r="1580">
          <cell r="C1580" t="str">
            <v>26</v>
          </cell>
          <cell r="G1580" t="str">
            <v>269520</v>
          </cell>
          <cell r="I1580" t="str">
            <v>99</v>
          </cell>
          <cell r="M1580">
            <v>0</v>
          </cell>
          <cell r="N1580">
            <v>0</v>
          </cell>
          <cell r="O1580">
            <v>0</v>
          </cell>
          <cell r="P1580">
            <v>-4236785385.2800002</v>
          </cell>
          <cell r="Q1580">
            <v>-5210331918.2799997</v>
          </cell>
          <cell r="R1580">
            <v>-6278830220.2799997</v>
          </cell>
          <cell r="S1580">
            <v>-6082717010.2799997</v>
          </cell>
          <cell r="T1580">
            <v>-5927468182.2799997</v>
          </cell>
          <cell r="U1580">
            <v>-6081358352.2799997</v>
          </cell>
          <cell r="V1580">
            <v>-6665617490.2799997</v>
          </cell>
          <cell r="W1580">
            <v>-5820992769.2799997</v>
          </cell>
          <cell r="X1580">
            <v>-4669580866.2799997</v>
          </cell>
          <cell r="Y1580">
            <v>0</v>
          </cell>
          <cell r="AA1580" t="str">
            <v>99</v>
          </cell>
        </row>
        <row r="1581">
          <cell r="C1581" t="str">
            <v>27</v>
          </cell>
          <cell r="G1581" t="str">
            <v>272505</v>
          </cell>
          <cell r="I1581" t="str">
            <v/>
          </cell>
          <cell r="M1581">
            <v>-5953449143.6099997</v>
          </cell>
          <cell r="N1581">
            <v>-5953449143.6099997</v>
          </cell>
          <cell r="O1581">
            <v>-13168011143.610001</v>
          </cell>
          <cell r="P1581">
            <v>-14018384143.610001</v>
          </cell>
          <cell r="Q1581">
            <v>-14018384143.610001</v>
          </cell>
          <cell r="R1581">
            <v>-14018384143.610001</v>
          </cell>
          <cell r="S1581">
            <v>-5953449143.6099997</v>
          </cell>
          <cell r="T1581">
            <v>-5953449143.6099997</v>
          </cell>
          <cell r="U1581">
            <v>-5953449143.6099997</v>
          </cell>
          <cell r="V1581">
            <v>-5953449143.6099997</v>
          </cell>
          <cell r="W1581">
            <v>-5953449143.6099997</v>
          </cell>
          <cell r="X1581">
            <v>-5953449143.6099997</v>
          </cell>
          <cell r="Y1581">
            <v>0</v>
          </cell>
          <cell r="AA1581" t="str">
            <v/>
          </cell>
        </row>
        <row r="1582">
          <cell r="C1582" t="str">
            <v>27</v>
          </cell>
          <cell r="G1582" t="str">
            <v>272505</v>
          </cell>
          <cell r="I1582" t="str">
            <v>05</v>
          </cell>
          <cell r="M1582">
            <v>0</v>
          </cell>
          <cell r="N1582">
            <v>0</v>
          </cell>
          <cell r="O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  <cell r="T1582">
            <v>0</v>
          </cell>
          <cell r="U1582">
            <v>0</v>
          </cell>
          <cell r="V1582">
            <v>0</v>
          </cell>
          <cell r="W1582">
            <v>0</v>
          </cell>
          <cell r="X1582">
            <v>0</v>
          </cell>
          <cell r="Y1582">
            <v>-6500596569.8299999</v>
          </cell>
          <cell r="AA1582" t="str">
            <v>05</v>
          </cell>
        </row>
        <row r="1583">
          <cell r="C1583" t="str">
            <v>27</v>
          </cell>
          <cell r="G1583" t="str">
            <v>272505</v>
          </cell>
          <cell r="I1583" t="str">
            <v>1</v>
          </cell>
          <cell r="M1583">
            <v>-5730696862.6000004</v>
          </cell>
          <cell r="N1583">
            <v>-5730696862.6000004</v>
          </cell>
          <cell r="O1583">
            <v>-5730696862.6000004</v>
          </cell>
          <cell r="P1583">
            <v>-5730696862.6000004</v>
          </cell>
          <cell r="Q1583">
            <v>-5730696862.6000004</v>
          </cell>
          <cell r="R1583">
            <v>-5730696862.6000004</v>
          </cell>
          <cell r="S1583">
            <v>-13327226000</v>
          </cell>
          <cell r="T1583">
            <v>-13327226000</v>
          </cell>
          <cell r="U1583">
            <v>-13327226000</v>
          </cell>
          <cell r="V1583">
            <v>-4841793972.4700003</v>
          </cell>
          <cell r="W1583">
            <v>-961038382.27999997</v>
          </cell>
          <cell r="X1583">
            <v>-10075527700.280001</v>
          </cell>
          <cell r="Y1583">
            <v>0</v>
          </cell>
          <cell r="AA1583" t="str">
            <v>1</v>
          </cell>
        </row>
        <row r="1584">
          <cell r="C1584" t="str">
            <v>27</v>
          </cell>
          <cell r="G1584" t="str">
            <v>272595</v>
          </cell>
          <cell r="I1584" t="str">
            <v>10</v>
          </cell>
          <cell r="M1584">
            <v>0</v>
          </cell>
          <cell r="N1584">
            <v>0</v>
          </cell>
          <cell r="O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  <cell r="T1584">
            <v>0</v>
          </cell>
          <cell r="U1584">
            <v>0</v>
          </cell>
          <cell r="V1584">
            <v>0</v>
          </cell>
          <cell r="W1584">
            <v>0</v>
          </cell>
          <cell r="X1584">
            <v>0</v>
          </cell>
          <cell r="Y1584">
            <v>-2965934268</v>
          </cell>
          <cell r="AA1584" t="str">
            <v>10</v>
          </cell>
        </row>
        <row r="1585">
          <cell r="C1585" t="str">
            <v>27</v>
          </cell>
          <cell r="G1585" t="str">
            <v>272595</v>
          </cell>
          <cell r="I1585" t="str">
            <v>15</v>
          </cell>
          <cell r="M1585">
            <v>0</v>
          </cell>
          <cell r="N1585">
            <v>0</v>
          </cell>
          <cell r="O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  <cell r="T1585">
            <v>0</v>
          </cell>
          <cell r="U1585">
            <v>0</v>
          </cell>
          <cell r="V1585">
            <v>0</v>
          </cell>
          <cell r="W1585">
            <v>0</v>
          </cell>
          <cell r="X1585">
            <v>0</v>
          </cell>
          <cell r="Y1585">
            <v>-9393995800.2800007</v>
          </cell>
          <cell r="AA1585" t="str">
            <v>15</v>
          </cell>
        </row>
        <row r="1586">
          <cell r="C1586" t="str">
            <v>31</v>
          </cell>
          <cell r="G1586" t="str">
            <v>310505</v>
          </cell>
          <cell r="I1586" t="str">
            <v/>
          </cell>
          <cell r="M1586">
            <v>-119000000000</v>
          </cell>
          <cell r="N1586">
            <v>-119000000000</v>
          </cell>
          <cell r="O1586">
            <v>-119000000000</v>
          </cell>
          <cell r="P1586">
            <v>-119000000000</v>
          </cell>
          <cell r="Q1586">
            <v>-119000000000</v>
          </cell>
          <cell r="R1586">
            <v>-119000000000</v>
          </cell>
          <cell r="S1586">
            <v>-119000000000</v>
          </cell>
          <cell r="T1586">
            <v>-119000000000</v>
          </cell>
          <cell r="U1586">
            <v>-119000000000</v>
          </cell>
          <cell r="V1586">
            <v>-119000000000</v>
          </cell>
          <cell r="W1586">
            <v>-119000000000</v>
          </cell>
          <cell r="X1586">
            <v>-119000000000</v>
          </cell>
          <cell r="Y1586">
            <v>-119000000000</v>
          </cell>
          <cell r="AA1586" t="str">
            <v/>
          </cell>
        </row>
        <row r="1587">
          <cell r="C1587" t="str">
            <v>31</v>
          </cell>
          <cell r="G1587" t="str">
            <v>310510</v>
          </cell>
          <cell r="I1587" t="str">
            <v>10</v>
          </cell>
          <cell r="M1587">
            <v>2339714000</v>
          </cell>
          <cell r="N1587">
            <v>2339714000</v>
          </cell>
          <cell r="O1587">
            <v>2339714000</v>
          </cell>
          <cell r="P1587">
            <v>2339714000</v>
          </cell>
          <cell r="Q1587">
            <v>2339714000</v>
          </cell>
          <cell r="R1587">
            <v>2339714000</v>
          </cell>
          <cell r="S1587">
            <v>2339714000</v>
          </cell>
          <cell r="T1587">
            <v>2339714000</v>
          </cell>
          <cell r="U1587">
            <v>2339714000</v>
          </cell>
          <cell r="V1587">
            <v>2339714000</v>
          </cell>
          <cell r="W1587">
            <v>2339714000</v>
          </cell>
          <cell r="X1587">
            <v>2339714000</v>
          </cell>
          <cell r="Y1587">
            <v>2339714000</v>
          </cell>
          <cell r="AA1587" t="str">
            <v>10</v>
          </cell>
        </row>
        <row r="1588">
          <cell r="C1588" t="str">
            <v>32</v>
          </cell>
          <cell r="G1588" t="str">
            <v>320505</v>
          </cell>
          <cell r="I1588" t="str">
            <v/>
          </cell>
          <cell r="M1588">
            <v>-17696694279.59</v>
          </cell>
          <cell r="N1588">
            <v>-17696694279.59</v>
          </cell>
          <cell r="O1588">
            <v>-17696694279.59</v>
          </cell>
          <cell r="P1588">
            <v>-17696694279.59</v>
          </cell>
          <cell r="Q1588">
            <v>-17696694279.59</v>
          </cell>
          <cell r="R1588">
            <v>-17696694279.59</v>
          </cell>
          <cell r="S1588">
            <v>-17696694279.59</v>
          </cell>
          <cell r="T1588">
            <v>-17696694279.59</v>
          </cell>
          <cell r="U1588">
            <v>-17696694279.59</v>
          </cell>
          <cell r="V1588">
            <v>-17696694279.59</v>
          </cell>
          <cell r="W1588">
            <v>-17696694279.59</v>
          </cell>
          <cell r="X1588">
            <v>-17696694279.59</v>
          </cell>
          <cell r="Y1588">
            <v>-17696694279.59</v>
          </cell>
          <cell r="AA1588" t="str">
            <v/>
          </cell>
        </row>
        <row r="1589">
          <cell r="C1589" t="str">
            <v>32</v>
          </cell>
          <cell r="G1589" t="str">
            <v>322505</v>
          </cell>
          <cell r="I1589" t="str">
            <v>2621</v>
          </cell>
          <cell r="M1589">
            <v>3914436355</v>
          </cell>
          <cell r="N1589">
            <v>-5773727807.3299999</v>
          </cell>
          <cell r="O1589">
            <v>602394968.49000001</v>
          </cell>
          <cell r="P1589">
            <v>1802577931.73</v>
          </cell>
          <cell r="Q1589">
            <v>4533289528.29</v>
          </cell>
          <cell r="R1589">
            <v>12421089270.389999</v>
          </cell>
          <cell r="S1589">
            <v>663359584.30999994</v>
          </cell>
          <cell r="T1589">
            <v>15783804249.49</v>
          </cell>
          <cell r="U1589">
            <v>7255990706.2200003</v>
          </cell>
          <cell r="V1589">
            <v>-7318765793.0699997</v>
          </cell>
          <cell r="W1589">
            <v>-18417974713.360001</v>
          </cell>
          <cell r="X1589">
            <v>-21599366373.880001</v>
          </cell>
          <cell r="Y1589">
            <v>-11253205654.879999</v>
          </cell>
          <cell r="AA1589" t="str">
            <v>262</v>
          </cell>
        </row>
        <row r="1590">
          <cell r="C1590" t="str">
            <v>32</v>
          </cell>
          <cell r="G1590" t="str">
            <v>322505</v>
          </cell>
          <cell r="I1590" t="str">
            <v>2630</v>
          </cell>
          <cell r="M1590">
            <v>-1117552875.8900001</v>
          </cell>
          <cell r="N1590">
            <v>-1117552875.8900001</v>
          </cell>
          <cell r="O1590">
            <v>-1117552875.8900001</v>
          </cell>
          <cell r="P1590">
            <v>-1061770118.89</v>
          </cell>
          <cell r="Q1590">
            <v>-1061770118.89</v>
          </cell>
          <cell r="R1590">
            <v>-1061770118.89</v>
          </cell>
          <cell r="S1590">
            <v>-1061769425.89</v>
          </cell>
          <cell r="T1590">
            <v>-1061769425.89</v>
          </cell>
          <cell r="U1590">
            <v>-1061769425.89</v>
          </cell>
          <cell r="V1590">
            <v>-1061769425.89</v>
          </cell>
          <cell r="W1590">
            <v>-1061769425.89</v>
          </cell>
          <cell r="X1590">
            <v>-1061769425.89</v>
          </cell>
          <cell r="Y1590">
            <v>-1061769425.89</v>
          </cell>
          <cell r="AA1590" t="str">
            <v>263</v>
          </cell>
        </row>
        <row r="1591">
          <cell r="C1591" t="str">
            <v>32</v>
          </cell>
          <cell r="G1591" t="str">
            <v>322505</v>
          </cell>
          <cell r="I1591" t="str">
            <v>2631</v>
          </cell>
          <cell r="M1591">
            <v>-1905579430.49</v>
          </cell>
          <cell r="N1591">
            <v>-1905579430.49</v>
          </cell>
          <cell r="O1591">
            <v>-1905579430.49</v>
          </cell>
          <cell r="P1591">
            <v>-1698796429.49</v>
          </cell>
          <cell r="Q1591">
            <v>-1698796429.49</v>
          </cell>
          <cell r="R1591">
            <v>-1698796429.49</v>
          </cell>
          <cell r="S1591">
            <v>-1848560142.49</v>
          </cell>
          <cell r="T1591">
            <v>-1848560142.49</v>
          </cell>
          <cell r="U1591">
            <v>-1848560142.49</v>
          </cell>
          <cell r="V1591">
            <v>-1905651321.49</v>
          </cell>
          <cell r="W1591">
            <v>-1905651321.49</v>
          </cell>
          <cell r="X1591">
            <v>-1905651321.49</v>
          </cell>
          <cell r="Y1591">
            <v>-1905651321.49</v>
          </cell>
          <cell r="AA1591" t="str">
            <v>263</v>
          </cell>
        </row>
        <row r="1592">
          <cell r="C1592" t="str">
            <v>32</v>
          </cell>
          <cell r="G1592" t="str">
            <v>322505</v>
          </cell>
          <cell r="I1592" t="str">
            <v>2921</v>
          </cell>
          <cell r="M1592">
            <v>13451310265.200001</v>
          </cell>
          <cell r="N1592">
            <v>32659927116.389999</v>
          </cell>
          <cell r="O1592">
            <v>38625661879.080002</v>
          </cell>
          <cell r="P1592">
            <v>40002366649.879997</v>
          </cell>
          <cell r="Q1592">
            <v>40051600037.449997</v>
          </cell>
          <cell r="R1592">
            <v>40086101210.160004</v>
          </cell>
          <cell r="S1592">
            <v>39722175250.870003</v>
          </cell>
          <cell r="T1592">
            <v>39929254734.849998</v>
          </cell>
          <cell r="U1592">
            <v>39697706289.190002</v>
          </cell>
          <cell r="V1592">
            <v>39356615360.139999</v>
          </cell>
          <cell r="W1592">
            <v>39370967216.07</v>
          </cell>
          <cell r="X1592">
            <v>39523644804.849998</v>
          </cell>
          <cell r="Y1592">
            <v>39719859594.849998</v>
          </cell>
          <cell r="AA1592" t="str">
            <v>292</v>
          </cell>
        </row>
        <row r="1593">
          <cell r="C1593" t="str">
            <v>32</v>
          </cell>
          <cell r="G1593" t="str">
            <v>322505</v>
          </cell>
          <cell r="I1593" t="str">
            <v>2930</v>
          </cell>
          <cell r="M1593">
            <v>0.06</v>
          </cell>
          <cell r="N1593">
            <v>0.06</v>
          </cell>
          <cell r="O1593">
            <v>0.06</v>
          </cell>
          <cell r="P1593">
            <v>2999212.06</v>
          </cell>
          <cell r="Q1593">
            <v>2999212.06</v>
          </cell>
          <cell r="R1593">
            <v>2999212.06</v>
          </cell>
          <cell r="S1593">
            <v>-17014564915.940001</v>
          </cell>
          <cell r="T1593">
            <v>-17014564915.940001</v>
          </cell>
          <cell r="U1593">
            <v>-17014564915.940001</v>
          </cell>
          <cell r="V1593">
            <v>2996392.06</v>
          </cell>
          <cell r="W1593">
            <v>2996392.06</v>
          </cell>
          <cell r="X1593">
            <v>2996392.06</v>
          </cell>
          <cell r="Y1593">
            <v>2996392.06</v>
          </cell>
          <cell r="AA1593" t="str">
            <v>293</v>
          </cell>
        </row>
        <row r="1594">
          <cell r="C1594" t="str">
            <v>32</v>
          </cell>
          <cell r="G1594" t="str">
            <v>322505</v>
          </cell>
          <cell r="I1594" t="str">
            <v>2931</v>
          </cell>
          <cell r="M1594">
            <v>-531416554</v>
          </cell>
          <cell r="N1594">
            <v>-531416554</v>
          </cell>
          <cell r="O1594">
            <v>-531416554</v>
          </cell>
          <cell r="P1594">
            <v>-254111707</v>
          </cell>
          <cell r="Q1594">
            <v>-254111707</v>
          </cell>
          <cell r="R1594">
            <v>-254111707</v>
          </cell>
          <cell r="S1594">
            <v>-7468116397</v>
          </cell>
          <cell r="T1594">
            <v>-7468116397</v>
          </cell>
          <cell r="U1594">
            <v>-7468116397</v>
          </cell>
          <cell r="V1594">
            <v>-531416554</v>
          </cell>
          <cell r="W1594">
            <v>-531416554</v>
          </cell>
          <cell r="X1594">
            <v>-531416554</v>
          </cell>
          <cell r="Y1594">
            <v>-531416554</v>
          </cell>
          <cell r="AA1594" t="str">
            <v>293</v>
          </cell>
        </row>
        <row r="1595">
          <cell r="C1595" t="str">
            <v>33</v>
          </cell>
          <cell r="G1595" t="str">
            <v>330505</v>
          </cell>
          <cell r="I1595" t="str">
            <v/>
          </cell>
          <cell r="M1595">
            <v>-4536336320.9700003</v>
          </cell>
          <cell r="N1595">
            <v>-4536336320.9700003</v>
          </cell>
          <cell r="O1595">
            <v>-4536336320.9700003</v>
          </cell>
          <cell r="P1595">
            <v>-6639193233.6199999</v>
          </cell>
          <cell r="Q1595">
            <v>-6639193233.6199999</v>
          </cell>
          <cell r="R1595">
            <v>-6639193233.6199999</v>
          </cell>
          <cell r="S1595">
            <v>0</v>
          </cell>
          <cell r="T1595">
            <v>0</v>
          </cell>
          <cell r="U1595">
            <v>0</v>
          </cell>
          <cell r="V1595">
            <v>0</v>
          </cell>
          <cell r="W1595">
            <v>0</v>
          </cell>
          <cell r="X1595">
            <v>0</v>
          </cell>
          <cell r="Y1595">
            <v>0</v>
          </cell>
          <cell r="AA1595" t="str">
            <v/>
          </cell>
        </row>
        <row r="1596">
          <cell r="C1596" t="str">
            <v>33</v>
          </cell>
          <cell r="G1596" t="str">
            <v>330505</v>
          </cell>
          <cell r="I1596" t="str">
            <v>11</v>
          </cell>
          <cell r="M1596">
            <v>0</v>
          </cell>
          <cell r="N1596">
            <v>0</v>
          </cell>
          <cell r="O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-2829509421</v>
          </cell>
          <cell r="T1596">
            <v>-2829509421</v>
          </cell>
          <cell r="U1596">
            <v>-2829509421</v>
          </cell>
          <cell r="V1596">
            <v>-2829509421</v>
          </cell>
          <cell r="W1596">
            <v>-2829509421</v>
          </cell>
          <cell r="X1596">
            <v>-2829509421</v>
          </cell>
          <cell r="Y1596">
            <v>-2829509421</v>
          </cell>
          <cell r="AA1596" t="str">
            <v>11</v>
          </cell>
        </row>
        <row r="1597">
          <cell r="C1597" t="str">
            <v>33</v>
          </cell>
          <cell r="G1597" t="str">
            <v>330505</v>
          </cell>
          <cell r="I1597" t="str">
            <v>12</v>
          </cell>
          <cell r="M1597">
            <v>0</v>
          </cell>
          <cell r="N1597">
            <v>0</v>
          </cell>
          <cell r="O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-3809683812.6199999</v>
          </cell>
          <cell r="T1597">
            <v>-3809683812.6199999</v>
          </cell>
          <cell r="U1597">
            <v>-3809683812.6199999</v>
          </cell>
          <cell r="V1597">
            <v>-3809683812.6199999</v>
          </cell>
          <cell r="W1597">
            <v>-3809683812.6199999</v>
          </cell>
          <cell r="X1597">
            <v>-3809683812.6199999</v>
          </cell>
          <cell r="Y1597">
            <v>-3809683812.6199999</v>
          </cell>
          <cell r="AA1597" t="str">
            <v>12</v>
          </cell>
        </row>
        <row r="1598">
          <cell r="C1598" t="str">
            <v>33</v>
          </cell>
          <cell r="G1598" t="str">
            <v>330595</v>
          </cell>
          <cell r="I1598" t="str">
            <v>11</v>
          </cell>
          <cell r="M1598">
            <v>-4264535486.5799999</v>
          </cell>
          <cell r="N1598">
            <v>-4264535486.5799999</v>
          </cell>
          <cell r="O1598">
            <v>-4264535486.5799999</v>
          </cell>
          <cell r="P1598">
            <v>-4264535486.5799999</v>
          </cell>
          <cell r="Q1598">
            <v>-4264535486.5799999</v>
          </cell>
          <cell r="R1598">
            <v>-4264535486.5799999</v>
          </cell>
          <cell r="S1598">
            <v>-5199822867.3599997</v>
          </cell>
          <cell r="T1598">
            <v>-5199822867.3599997</v>
          </cell>
          <cell r="U1598">
            <v>-5199822867.3599997</v>
          </cell>
          <cell r="V1598">
            <v>-5199822867.3599997</v>
          </cell>
          <cell r="W1598">
            <v>-5199822867.3599997</v>
          </cell>
          <cell r="X1598">
            <v>-5199822867.3599997</v>
          </cell>
          <cell r="Y1598">
            <v>-5199822867.3599997</v>
          </cell>
          <cell r="AA1598" t="str">
            <v>11</v>
          </cell>
        </row>
        <row r="1599">
          <cell r="C1599" t="str">
            <v>33</v>
          </cell>
          <cell r="G1599" t="str">
            <v>330595</v>
          </cell>
          <cell r="I1599" t="str">
            <v>12</v>
          </cell>
          <cell r="M1599">
            <v>0</v>
          </cell>
          <cell r="N1599">
            <v>0</v>
          </cell>
          <cell r="O1599">
            <v>0</v>
          </cell>
          <cell r="P1599">
            <v>0</v>
          </cell>
          <cell r="Q1599">
            <v>0</v>
          </cell>
          <cell r="R1599">
            <v>0</v>
          </cell>
          <cell r="S1599">
            <v>-3638570103.8299999</v>
          </cell>
          <cell r="T1599">
            <v>-3638570103.8299999</v>
          </cell>
          <cell r="U1599">
            <v>-3638570103.8299999</v>
          </cell>
          <cell r="V1599">
            <v>-3638570103.8299999</v>
          </cell>
          <cell r="W1599">
            <v>-3638570103.8299999</v>
          </cell>
          <cell r="X1599">
            <v>-3638570103.8299999</v>
          </cell>
          <cell r="Y1599">
            <v>-3638570103.8299999</v>
          </cell>
          <cell r="AA1599" t="str">
            <v>12</v>
          </cell>
        </row>
        <row r="1600">
          <cell r="C1600" t="str">
            <v>33</v>
          </cell>
          <cell r="G1600" t="str">
            <v>331545</v>
          </cell>
          <cell r="I1600" t="str">
            <v>1</v>
          </cell>
          <cell r="M1600">
            <v>-681302475.05999994</v>
          </cell>
          <cell r="N1600">
            <v>-681302475.05999994</v>
          </cell>
          <cell r="O1600">
            <v>-681302475.05999994</v>
          </cell>
          <cell r="P1600">
            <v>-681302475.05999994</v>
          </cell>
          <cell r="Q1600">
            <v>-681302475.05999994</v>
          </cell>
          <cell r="R1600">
            <v>-681302475.05999994</v>
          </cell>
          <cell r="S1600">
            <v>-681302475.05999994</v>
          </cell>
          <cell r="T1600">
            <v>-681302475.05999994</v>
          </cell>
          <cell r="U1600">
            <v>-681302475.05999994</v>
          </cell>
          <cell r="V1600">
            <v>-681302475.05999994</v>
          </cell>
          <cell r="W1600">
            <v>-681302475.05999994</v>
          </cell>
          <cell r="X1600">
            <v>-681302475.05999994</v>
          </cell>
          <cell r="Y1600">
            <v>-681302475.05999994</v>
          </cell>
          <cell r="AA1600" t="str">
            <v>1</v>
          </cell>
        </row>
        <row r="1601">
          <cell r="C1601" t="str">
            <v>33</v>
          </cell>
          <cell r="G1601" t="str">
            <v>331545</v>
          </cell>
          <cell r="I1601" t="str">
            <v>2</v>
          </cell>
          <cell r="M1601">
            <v>-25052809981.779999</v>
          </cell>
          <cell r="N1601">
            <v>-25052809981.779999</v>
          </cell>
          <cell r="O1601">
            <v>-25052809981.779999</v>
          </cell>
          <cell r="P1601">
            <v>-43978522195.589996</v>
          </cell>
          <cell r="Q1601">
            <v>-43978522195.589996</v>
          </cell>
          <cell r="R1601">
            <v>-43978522195.589996</v>
          </cell>
          <cell r="S1601">
            <v>-39404664710.980003</v>
          </cell>
          <cell r="T1601">
            <v>-39404664710.980003</v>
          </cell>
          <cell r="U1601">
            <v>-39404664710.980003</v>
          </cell>
          <cell r="V1601">
            <v>-39404664710.980003</v>
          </cell>
          <cell r="W1601">
            <v>-39404664710.980003</v>
          </cell>
          <cell r="X1601">
            <v>-39404664710.980003</v>
          </cell>
          <cell r="Y1601">
            <v>-39404664710.980003</v>
          </cell>
          <cell r="AA1601" t="str">
            <v>2</v>
          </cell>
        </row>
        <row r="1602">
          <cell r="C1602" t="str">
            <v>34</v>
          </cell>
          <cell r="G1602" t="str">
            <v>340505</v>
          </cell>
          <cell r="I1602" t="str">
            <v/>
          </cell>
          <cell r="M1602">
            <v>-9422942930</v>
          </cell>
          <cell r="N1602">
            <v>-9422942930</v>
          </cell>
          <cell r="O1602">
            <v>-9422942930</v>
          </cell>
          <cell r="P1602">
            <v>-9422942930</v>
          </cell>
          <cell r="Q1602">
            <v>-9422942930</v>
          </cell>
          <cell r="R1602">
            <v>-9422942930</v>
          </cell>
          <cell r="S1602">
            <v>-9422942930</v>
          </cell>
          <cell r="T1602">
            <v>-9422942930</v>
          </cell>
          <cell r="U1602">
            <v>-9422942930</v>
          </cell>
          <cell r="V1602">
            <v>-9422942930</v>
          </cell>
          <cell r="W1602">
            <v>-9422942930</v>
          </cell>
          <cell r="X1602">
            <v>-9422942930</v>
          </cell>
          <cell r="Y1602">
            <v>-9422942930</v>
          </cell>
          <cell r="AA1602" t="str">
            <v/>
          </cell>
        </row>
        <row r="1603">
          <cell r="C1603" t="str">
            <v>34</v>
          </cell>
          <cell r="G1603" t="str">
            <v>340510</v>
          </cell>
          <cell r="I1603" t="str">
            <v/>
          </cell>
          <cell r="M1603">
            <v>-1106898790</v>
          </cell>
          <cell r="N1603">
            <v>-1106898790</v>
          </cell>
          <cell r="O1603">
            <v>-1106898790</v>
          </cell>
          <cell r="P1603">
            <v>-1106898790</v>
          </cell>
          <cell r="Q1603">
            <v>-1106898790</v>
          </cell>
          <cell r="R1603">
            <v>-1106898790</v>
          </cell>
          <cell r="S1603">
            <v>-1106898790</v>
          </cell>
          <cell r="T1603">
            <v>-1106898790</v>
          </cell>
          <cell r="U1603">
            <v>-1106898790</v>
          </cell>
          <cell r="V1603">
            <v>-1106898790</v>
          </cell>
          <cell r="W1603">
            <v>-1106898790</v>
          </cell>
          <cell r="X1603">
            <v>-1106898790</v>
          </cell>
          <cell r="Y1603">
            <v>-1106898790</v>
          </cell>
          <cell r="AA1603" t="str">
            <v/>
          </cell>
        </row>
        <row r="1604">
          <cell r="C1604" t="str">
            <v>34</v>
          </cell>
          <cell r="G1604" t="str">
            <v>340515</v>
          </cell>
          <cell r="I1604" t="str">
            <v/>
          </cell>
          <cell r="M1604">
            <v>-897843584</v>
          </cell>
          <cell r="N1604">
            <v>-897843584</v>
          </cell>
          <cell r="O1604">
            <v>-897843584</v>
          </cell>
          <cell r="P1604">
            <v>-897843584</v>
          </cell>
          <cell r="Q1604">
            <v>-897843584</v>
          </cell>
          <cell r="R1604">
            <v>-897843584</v>
          </cell>
          <cell r="S1604">
            <v>-897843584</v>
          </cell>
          <cell r="T1604">
            <v>-897843584</v>
          </cell>
          <cell r="U1604">
            <v>-897843584</v>
          </cell>
          <cell r="V1604">
            <v>-897843584</v>
          </cell>
          <cell r="W1604">
            <v>-897843584</v>
          </cell>
          <cell r="X1604">
            <v>-897843584</v>
          </cell>
          <cell r="Y1604">
            <v>-897843584</v>
          </cell>
          <cell r="AA1604" t="str">
            <v/>
          </cell>
        </row>
        <row r="1605">
          <cell r="C1605" t="str">
            <v>34</v>
          </cell>
          <cell r="G1605" t="str">
            <v>340520</v>
          </cell>
          <cell r="I1605" t="str">
            <v/>
          </cell>
          <cell r="M1605">
            <v>-759736984</v>
          </cell>
          <cell r="N1605">
            <v>-759736984</v>
          </cell>
          <cell r="O1605">
            <v>-759736984</v>
          </cell>
          <cell r="P1605">
            <v>-759736984</v>
          </cell>
          <cell r="Q1605">
            <v>-759736984</v>
          </cell>
          <cell r="R1605">
            <v>-759736984</v>
          </cell>
          <cell r="S1605">
            <v>-759736984</v>
          </cell>
          <cell r="T1605">
            <v>-759736984</v>
          </cell>
          <cell r="U1605">
            <v>-759736984</v>
          </cell>
          <cell r="V1605">
            <v>-759736984</v>
          </cell>
          <cell r="W1605">
            <v>-759736984</v>
          </cell>
          <cell r="X1605">
            <v>-759736984</v>
          </cell>
          <cell r="Y1605">
            <v>-759736984</v>
          </cell>
          <cell r="AA1605" t="str">
            <v/>
          </cell>
        </row>
        <row r="1606">
          <cell r="C1606" t="str">
            <v>34</v>
          </cell>
          <cell r="G1606" t="str">
            <v>340545</v>
          </cell>
          <cell r="I1606" t="str">
            <v/>
          </cell>
          <cell r="M1606">
            <v>-250546185</v>
          </cell>
          <cell r="N1606">
            <v>-250546185</v>
          </cell>
          <cell r="O1606">
            <v>-250546185</v>
          </cell>
          <cell r="P1606">
            <v>-250546185</v>
          </cell>
          <cell r="Q1606">
            <v>-250546185</v>
          </cell>
          <cell r="R1606">
            <v>-250546185</v>
          </cell>
          <cell r="S1606">
            <v>-250546185</v>
          </cell>
          <cell r="T1606">
            <v>-250546185</v>
          </cell>
          <cell r="U1606">
            <v>-250546185</v>
          </cell>
          <cell r="V1606">
            <v>-250546185</v>
          </cell>
          <cell r="W1606">
            <v>-250546185</v>
          </cell>
          <cell r="X1606">
            <v>-250546185</v>
          </cell>
          <cell r="Y1606">
            <v>-250546185</v>
          </cell>
          <cell r="AA1606" t="str">
            <v/>
          </cell>
        </row>
        <row r="1607">
          <cell r="C1607" t="str">
            <v>34</v>
          </cell>
          <cell r="G1607" t="str">
            <v>341601</v>
          </cell>
          <cell r="I1607" t="str">
            <v/>
          </cell>
          <cell r="M1607">
            <v>2314804000</v>
          </cell>
          <cell r="N1607">
            <v>4617386000</v>
          </cell>
          <cell r="O1607">
            <v>4617386000</v>
          </cell>
          <cell r="P1607">
            <v>4617386000</v>
          </cell>
          <cell r="Q1607">
            <v>4617386000</v>
          </cell>
          <cell r="R1607">
            <v>4617386000</v>
          </cell>
          <cell r="S1607">
            <v>4617386000</v>
          </cell>
          <cell r="T1607">
            <v>4617386000</v>
          </cell>
          <cell r="U1607">
            <v>4617386000</v>
          </cell>
          <cell r="V1607">
            <v>4617386000</v>
          </cell>
          <cell r="W1607">
            <v>4617386000</v>
          </cell>
          <cell r="X1607">
            <v>4617386000</v>
          </cell>
          <cell r="Y1607">
            <v>4617386000</v>
          </cell>
          <cell r="AA1607" t="str">
            <v/>
          </cell>
        </row>
        <row r="1608">
          <cell r="C1608" t="str">
            <v>36</v>
          </cell>
          <cell r="G1608" t="str">
            <v>360505</v>
          </cell>
          <cell r="I1608" t="str">
            <v/>
          </cell>
          <cell r="M1608">
            <v>-21028569126.459999</v>
          </cell>
          <cell r="N1608">
            <v>0</v>
          </cell>
          <cell r="O1608">
            <v>0</v>
          </cell>
          <cell r="P1608">
            <v>0</v>
          </cell>
          <cell r="Q1608">
            <v>0</v>
          </cell>
          <cell r="R1608">
            <v>0</v>
          </cell>
          <cell r="S1608">
            <v>0</v>
          </cell>
          <cell r="T1608">
            <v>0</v>
          </cell>
          <cell r="U1608">
            <v>0</v>
          </cell>
          <cell r="V1608">
            <v>0</v>
          </cell>
          <cell r="W1608">
            <v>0</v>
          </cell>
          <cell r="X1608">
            <v>0</v>
          </cell>
          <cell r="Y1608">
            <v>0</v>
          </cell>
          <cell r="AA1608" t="str">
            <v/>
          </cell>
        </row>
        <row r="1609">
          <cell r="C1609" t="str">
            <v>37</v>
          </cell>
          <cell r="G1609" t="str">
            <v>370505</v>
          </cell>
          <cell r="I1609" t="str">
            <v/>
          </cell>
          <cell r="M1609">
            <v>0</v>
          </cell>
          <cell r="N1609">
            <v>-21028569126.459999</v>
          </cell>
          <cell r="O1609">
            <v>-21028569126.459999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  <cell r="T1609">
            <v>0</v>
          </cell>
          <cell r="U1609">
            <v>0</v>
          </cell>
          <cell r="V1609">
            <v>0</v>
          </cell>
          <cell r="W1609">
            <v>0</v>
          </cell>
          <cell r="X1609">
            <v>0</v>
          </cell>
          <cell r="Y1609">
            <v>0</v>
          </cell>
          <cell r="AA1609" t="str">
            <v/>
          </cell>
        </row>
        <row r="1610">
          <cell r="C1610" t="str">
            <v>38</v>
          </cell>
          <cell r="G1610" t="str">
            <v>380505</v>
          </cell>
          <cell r="I1610" t="str">
            <v/>
          </cell>
          <cell r="M1610">
            <v>-73114.86</v>
          </cell>
          <cell r="N1610">
            <v>-73114.86</v>
          </cell>
          <cell r="O1610">
            <v>-73114.86</v>
          </cell>
          <cell r="P1610">
            <v>-73111.86</v>
          </cell>
          <cell r="Q1610">
            <v>-73111.86</v>
          </cell>
          <cell r="R1610">
            <v>-73111.86</v>
          </cell>
          <cell r="S1610">
            <v>-229017121.86000001</v>
          </cell>
          <cell r="T1610">
            <v>-229017121.86000001</v>
          </cell>
          <cell r="U1610">
            <v>-229017121.86000001</v>
          </cell>
          <cell r="V1610">
            <v>-4979570140.8599997</v>
          </cell>
          <cell r="W1610">
            <v>-4979570140.8599997</v>
          </cell>
          <cell r="X1610">
            <v>-4979570140.8599997</v>
          </cell>
          <cell r="Y1610">
            <v>-4960672876.8599997</v>
          </cell>
          <cell r="AA1610" t="str">
            <v/>
          </cell>
        </row>
        <row r="1611">
          <cell r="C1611" t="str">
            <v>38</v>
          </cell>
          <cell r="G1611" t="str">
            <v>381004</v>
          </cell>
          <cell r="I1611" t="str">
            <v/>
          </cell>
          <cell r="M1611">
            <v>-77945562581.589996</v>
          </cell>
          <cell r="N1611">
            <v>-77945562581.589996</v>
          </cell>
          <cell r="O1611">
            <v>-77945562581.589996</v>
          </cell>
          <cell r="P1611">
            <v>-77945562581.589996</v>
          </cell>
          <cell r="Q1611">
            <v>-77945562581.589996</v>
          </cell>
          <cell r="R1611">
            <v>-77945562581.589996</v>
          </cell>
          <cell r="S1611">
            <v>-77945562581.589996</v>
          </cell>
          <cell r="T1611">
            <v>-77945562581.589996</v>
          </cell>
          <cell r="U1611">
            <v>-77945562581.589996</v>
          </cell>
          <cell r="V1611">
            <v>-77945562581.589996</v>
          </cell>
          <cell r="W1611">
            <v>-77945562581.589996</v>
          </cell>
          <cell r="X1611">
            <v>-77945562581.589996</v>
          </cell>
          <cell r="Y1611">
            <v>-77945562581.589996</v>
          </cell>
          <cell r="AA1611" t="str">
            <v/>
          </cell>
        </row>
        <row r="1612">
          <cell r="C1612" t="str">
            <v>38</v>
          </cell>
          <cell r="G1612" t="str">
            <v>381008</v>
          </cell>
          <cell r="I1612" t="str">
            <v/>
          </cell>
          <cell r="M1612">
            <v>-36649750236.199997</v>
          </cell>
          <cell r="N1612">
            <v>-36649750236.199997</v>
          </cell>
          <cell r="O1612">
            <v>-36649750236.199997</v>
          </cell>
          <cell r="P1612">
            <v>-36649750236.199997</v>
          </cell>
          <cell r="Q1612">
            <v>-36649750236.199997</v>
          </cell>
          <cell r="R1612">
            <v>-36649750236.199997</v>
          </cell>
          <cell r="S1612">
            <v>-36649750236.199997</v>
          </cell>
          <cell r="T1612">
            <v>-36649750236.199997</v>
          </cell>
          <cell r="U1612">
            <v>-36649750236.199997</v>
          </cell>
          <cell r="V1612">
            <v>-36649750236.199997</v>
          </cell>
          <cell r="W1612">
            <v>-36649750236.199997</v>
          </cell>
          <cell r="X1612">
            <v>-36649750236.199997</v>
          </cell>
          <cell r="Y1612">
            <v>-40774806724</v>
          </cell>
          <cell r="AA1612" t="str">
            <v/>
          </cell>
        </row>
        <row r="1613">
          <cell r="C1613" t="str">
            <v>38</v>
          </cell>
          <cell r="G1613" t="str">
            <v>381012</v>
          </cell>
          <cell r="I1613" t="str">
            <v/>
          </cell>
          <cell r="M1613">
            <v>-90185514196.490005</v>
          </cell>
          <cell r="N1613">
            <v>-90185514196.490005</v>
          </cell>
          <cell r="O1613">
            <v>-90185514196.490005</v>
          </cell>
          <cell r="P1613">
            <v>-90185514196.490005</v>
          </cell>
          <cell r="Q1613">
            <v>-90185514196.490005</v>
          </cell>
          <cell r="R1613">
            <v>-90185514196.490005</v>
          </cell>
          <cell r="S1613">
            <v>-90185514196.490005</v>
          </cell>
          <cell r="T1613">
            <v>-90185514196.490005</v>
          </cell>
          <cell r="U1613">
            <v>-90185514196.490005</v>
          </cell>
          <cell r="V1613">
            <v>-90185514196.490005</v>
          </cell>
          <cell r="W1613">
            <v>-90185514196.490005</v>
          </cell>
          <cell r="X1613">
            <v>-90185514196.490005</v>
          </cell>
          <cell r="Y1613">
            <v>-92778168231</v>
          </cell>
          <cell r="AA1613" t="str">
            <v/>
          </cell>
        </row>
        <row r="1614">
          <cell r="C1614" t="str">
            <v>38</v>
          </cell>
          <cell r="G1614" t="str">
            <v>381032</v>
          </cell>
          <cell r="I1614" t="str">
            <v/>
          </cell>
          <cell r="M1614">
            <v>-148487400.97</v>
          </cell>
          <cell r="N1614">
            <v>-148487400.97</v>
          </cell>
          <cell r="O1614">
            <v>-148487400.97</v>
          </cell>
          <cell r="P1614">
            <v>-148487400.97</v>
          </cell>
          <cell r="Q1614">
            <v>-148487400.97</v>
          </cell>
          <cell r="R1614">
            <v>-148487400.97</v>
          </cell>
          <cell r="S1614">
            <v>-148487400.97</v>
          </cell>
          <cell r="T1614">
            <v>-148487400.97</v>
          </cell>
          <cell r="U1614">
            <v>-148487400.97</v>
          </cell>
          <cell r="V1614">
            <v>-148487400.97</v>
          </cell>
          <cell r="W1614">
            <v>-148487400.97</v>
          </cell>
          <cell r="X1614">
            <v>-148487400.97</v>
          </cell>
          <cell r="Y1614">
            <v>-263360647</v>
          </cell>
          <cell r="AA1614" t="str">
            <v/>
          </cell>
        </row>
        <row r="1615">
          <cell r="C1615" t="str">
            <v>38</v>
          </cell>
          <cell r="G1615" t="str">
            <v>381048</v>
          </cell>
          <cell r="I1615" t="str">
            <v/>
          </cell>
          <cell r="M1615">
            <v>-7061353044.1099997</v>
          </cell>
          <cell r="N1615">
            <v>-7061353044.1099997</v>
          </cell>
          <cell r="O1615">
            <v>-7061353044.1099997</v>
          </cell>
          <cell r="P1615">
            <v>-7061353044.1099997</v>
          </cell>
          <cell r="Q1615">
            <v>-7061353044.1099997</v>
          </cell>
          <cell r="R1615">
            <v>-7061353044.1099997</v>
          </cell>
          <cell r="S1615">
            <v>-7061353044.1099997</v>
          </cell>
          <cell r="T1615">
            <v>-7061353044.1099997</v>
          </cell>
          <cell r="U1615">
            <v>-7061353044.1099997</v>
          </cell>
          <cell r="V1615">
            <v>-7061353044.1099997</v>
          </cell>
          <cell r="W1615">
            <v>-7061353044.1099997</v>
          </cell>
          <cell r="X1615">
            <v>-7061353044.1099997</v>
          </cell>
          <cell r="Y1615">
            <v>0</v>
          </cell>
          <cell r="AA1615" t="str">
            <v/>
          </cell>
        </row>
        <row r="1616">
          <cell r="AA1616" t="str">
            <v/>
          </cell>
        </row>
        <row r="1617">
          <cell r="AA1617" t="str">
            <v/>
          </cell>
        </row>
        <row r="1618">
          <cell r="AA1618" t="str">
            <v/>
          </cell>
        </row>
        <row r="1619">
          <cell r="AA1619" t="str">
            <v/>
          </cell>
        </row>
        <row r="1620">
          <cell r="AA1620" t="str">
            <v/>
          </cell>
        </row>
        <row r="1621">
          <cell r="AA1621" t="str">
            <v/>
          </cell>
        </row>
        <row r="1622">
          <cell r="AA1622" t="str">
            <v/>
          </cell>
        </row>
        <row r="1623">
          <cell r="AA1623" t="str">
            <v/>
          </cell>
        </row>
        <row r="1624">
          <cell r="AA1624" t="str">
            <v/>
          </cell>
        </row>
        <row r="1625">
          <cell r="AA1625" t="str">
            <v/>
          </cell>
        </row>
        <row r="1626">
          <cell r="AA1626" t="str">
            <v/>
          </cell>
        </row>
        <row r="1627">
          <cell r="AA1627" t="str">
            <v/>
          </cell>
        </row>
        <row r="1628">
          <cell r="AA1628" t="str">
            <v/>
          </cell>
        </row>
        <row r="1629">
          <cell r="AA1629" t="str">
            <v/>
          </cell>
        </row>
        <row r="1630">
          <cell r="AA1630" t="str">
            <v/>
          </cell>
        </row>
        <row r="1631">
          <cell r="AA1631" t="str">
            <v/>
          </cell>
        </row>
        <row r="1632">
          <cell r="AA1632" t="str">
            <v/>
          </cell>
        </row>
        <row r="1633">
          <cell r="AA1633" t="str">
            <v/>
          </cell>
        </row>
        <row r="1634">
          <cell r="AA1634" t="str">
            <v/>
          </cell>
        </row>
        <row r="1635">
          <cell r="AA1635" t="str">
            <v/>
          </cell>
        </row>
        <row r="1636">
          <cell r="AA1636" t="str">
            <v/>
          </cell>
        </row>
        <row r="1637">
          <cell r="AA1637" t="str">
            <v/>
          </cell>
        </row>
        <row r="1638">
          <cell r="AA1638" t="str">
            <v/>
          </cell>
        </row>
        <row r="1639">
          <cell r="AA1639" t="str">
            <v/>
          </cell>
        </row>
        <row r="1640">
          <cell r="AA1640" t="str">
            <v/>
          </cell>
        </row>
        <row r="1641">
          <cell r="AA1641" t="str">
            <v/>
          </cell>
        </row>
        <row r="1642">
          <cell r="AA1642" t="str">
            <v/>
          </cell>
        </row>
        <row r="1643">
          <cell r="AA1643" t="str">
            <v/>
          </cell>
        </row>
        <row r="1644">
          <cell r="AA1644" t="str">
            <v/>
          </cell>
        </row>
        <row r="1645">
          <cell r="AA1645" t="str">
            <v/>
          </cell>
        </row>
        <row r="1646">
          <cell r="AA1646" t="str">
            <v/>
          </cell>
        </row>
        <row r="1647">
          <cell r="AA1647" t="str">
            <v/>
          </cell>
        </row>
        <row r="1648">
          <cell r="AA1648" t="str">
            <v/>
          </cell>
        </row>
        <row r="1649">
          <cell r="AA1649" t="str">
            <v/>
          </cell>
        </row>
        <row r="1650">
          <cell r="AA1650" t="str">
            <v/>
          </cell>
        </row>
        <row r="1651">
          <cell r="AA1651" t="str">
            <v/>
          </cell>
        </row>
        <row r="1652">
          <cell r="AA1652" t="str">
            <v/>
          </cell>
        </row>
        <row r="1653">
          <cell r="AA1653" t="str">
            <v/>
          </cell>
        </row>
        <row r="1654">
          <cell r="AA1654" t="str">
            <v/>
          </cell>
        </row>
        <row r="1655">
          <cell r="AA1655" t="str">
            <v/>
          </cell>
        </row>
      </sheetData>
      <sheetData sheetId="2" refreshError="1">
        <row r="3">
          <cell r="B3">
            <v>7</v>
          </cell>
          <cell r="G3" t="str">
            <v>412014</v>
          </cell>
          <cell r="I3" t="str">
            <v>110</v>
          </cell>
          <cell r="M3">
            <v>-95827535</v>
          </cell>
          <cell r="N3">
            <v>-96350345</v>
          </cell>
          <cell r="P3">
            <v>-112205338</v>
          </cell>
          <cell r="Q3">
            <v>-120240326.59999999</v>
          </cell>
        </row>
        <row r="4">
          <cell r="B4">
            <v>7</v>
          </cell>
          <cell r="G4" t="str">
            <v>412014</v>
          </cell>
          <cell r="I4" t="str">
            <v>110</v>
          </cell>
          <cell r="M4">
            <v>-24367235</v>
          </cell>
          <cell r="N4">
            <v>-24201860</v>
          </cell>
          <cell r="P4">
            <v>-29181345</v>
          </cell>
          <cell r="Q4">
            <v>-29388683</v>
          </cell>
        </row>
        <row r="5">
          <cell r="B5">
            <v>7</v>
          </cell>
          <cell r="G5" t="str">
            <v>412014</v>
          </cell>
          <cell r="I5" t="str">
            <v>110</v>
          </cell>
          <cell r="M5">
            <v>-31615115</v>
          </cell>
          <cell r="N5">
            <v>-27017925</v>
          </cell>
          <cell r="P5">
            <v>-24003665</v>
          </cell>
          <cell r="Q5">
            <v>-32324920</v>
          </cell>
        </row>
        <row r="6">
          <cell r="B6">
            <v>7</v>
          </cell>
          <cell r="G6" t="str">
            <v>412014</v>
          </cell>
          <cell r="I6" t="str">
            <v>110</v>
          </cell>
          <cell r="M6">
            <v>-43776000</v>
          </cell>
          <cell r="N6">
            <v>0</v>
          </cell>
          <cell r="P6">
            <v>-2599200</v>
          </cell>
          <cell r="Q6">
            <v>0</v>
          </cell>
        </row>
        <row r="7">
          <cell r="B7">
            <v>7</v>
          </cell>
          <cell r="G7" t="str">
            <v>412014</v>
          </cell>
          <cell r="I7" t="str">
            <v>110</v>
          </cell>
          <cell r="M7">
            <v>-1189497527</v>
          </cell>
          <cell r="N7">
            <v>-893934662</v>
          </cell>
          <cell r="P7">
            <v>-868882697</v>
          </cell>
          <cell r="Q7">
            <v>-764305810</v>
          </cell>
        </row>
        <row r="8">
          <cell r="B8">
            <v>7</v>
          </cell>
          <cell r="G8" t="str">
            <v>412014</v>
          </cell>
          <cell r="I8" t="str">
            <v>110</v>
          </cell>
          <cell r="M8">
            <v>-16211360</v>
          </cell>
          <cell r="N8">
            <v>-21055520</v>
          </cell>
          <cell r="P8">
            <v>-25768520</v>
          </cell>
          <cell r="Q8">
            <v>-20783675</v>
          </cell>
        </row>
        <row r="9">
          <cell r="B9">
            <v>7</v>
          </cell>
          <cell r="G9" t="str">
            <v>412014</v>
          </cell>
          <cell r="I9" t="str">
            <v>110</v>
          </cell>
          <cell r="M9">
            <v>-32729905</v>
          </cell>
          <cell r="N9">
            <v>-34161635</v>
          </cell>
          <cell r="P9">
            <v>-50581025</v>
          </cell>
          <cell r="Q9">
            <v>-46636310</v>
          </cell>
        </row>
        <row r="10">
          <cell r="B10">
            <v>7</v>
          </cell>
          <cell r="G10" t="str">
            <v>412014</v>
          </cell>
          <cell r="I10" t="str">
            <v>110</v>
          </cell>
          <cell r="M10">
            <v>-55716680</v>
          </cell>
          <cell r="N10">
            <v>-54569436</v>
          </cell>
          <cell r="P10">
            <v>-71846320</v>
          </cell>
          <cell r="Q10">
            <v>-65551176</v>
          </cell>
        </row>
        <row r="11">
          <cell r="B11">
            <v>7</v>
          </cell>
          <cell r="G11" t="str">
            <v>412014</v>
          </cell>
          <cell r="I11" t="str">
            <v>110</v>
          </cell>
          <cell r="M11">
            <v>-1744400</v>
          </cell>
          <cell r="N11">
            <v>-11160680</v>
          </cell>
          <cell r="P11">
            <v>-14443200</v>
          </cell>
          <cell r="Q11">
            <v>-22795900</v>
          </cell>
        </row>
        <row r="12">
          <cell r="B12">
            <v>7</v>
          </cell>
          <cell r="G12" t="str">
            <v>412014</v>
          </cell>
          <cell r="I12" t="str">
            <v>110</v>
          </cell>
          <cell r="M12">
            <v>-28789520</v>
          </cell>
          <cell r="N12">
            <v>-39816250</v>
          </cell>
          <cell r="P12">
            <v>-50097875</v>
          </cell>
          <cell r="Q12">
            <v>-57228310</v>
          </cell>
        </row>
        <row r="13">
          <cell r="B13">
            <v>7</v>
          </cell>
          <cell r="G13" t="str">
            <v>412014</v>
          </cell>
          <cell r="I13" t="str">
            <v>110</v>
          </cell>
          <cell r="M13">
            <v>-27290825</v>
          </cell>
          <cell r="N13">
            <v>-39530755</v>
          </cell>
          <cell r="P13">
            <v>-36170745</v>
          </cell>
          <cell r="Q13">
            <v>-49500740</v>
          </cell>
        </row>
        <row r="14">
          <cell r="B14">
            <v>7</v>
          </cell>
          <cell r="G14" t="str">
            <v>412014</v>
          </cell>
          <cell r="I14" t="str">
            <v>110</v>
          </cell>
          <cell r="M14">
            <v>-24125010</v>
          </cell>
          <cell r="N14">
            <v>-10090060</v>
          </cell>
          <cell r="P14">
            <v>-11003425</v>
          </cell>
          <cell r="Q14">
            <v>-10527290</v>
          </cell>
        </row>
        <row r="15">
          <cell r="B15">
            <v>7</v>
          </cell>
          <cell r="G15" t="str">
            <v>412014</v>
          </cell>
          <cell r="I15" t="str">
            <v>110</v>
          </cell>
          <cell r="M15">
            <v>-55258335</v>
          </cell>
          <cell r="N15">
            <v>-42671345</v>
          </cell>
          <cell r="P15">
            <v>-46695380</v>
          </cell>
          <cell r="Q15">
            <v>-54667245</v>
          </cell>
        </row>
        <row r="16">
          <cell r="B16">
            <v>7</v>
          </cell>
          <cell r="G16" t="str">
            <v>412014</v>
          </cell>
          <cell r="I16" t="str">
            <v>110</v>
          </cell>
          <cell r="M16">
            <v>-2610600</v>
          </cell>
          <cell r="N16">
            <v>0</v>
          </cell>
          <cell r="P16">
            <v>0</v>
          </cell>
          <cell r="Q16">
            <v>0</v>
          </cell>
        </row>
        <row r="17">
          <cell r="B17">
            <v>7</v>
          </cell>
          <cell r="G17" t="str">
            <v>412014</v>
          </cell>
          <cell r="I17" t="str">
            <v>150</v>
          </cell>
          <cell r="M17">
            <v>4733659.41</v>
          </cell>
          <cell r="N17">
            <v>4934080.4400000004</v>
          </cell>
          <cell r="P17">
            <v>5414958.71</v>
          </cell>
          <cell r="Q17">
            <v>5643108.5800000001</v>
          </cell>
        </row>
        <row r="18">
          <cell r="B18">
            <v>7</v>
          </cell>
          <cell r="G18" t="str">
            <v>412014</v>
          </cell>
          <cell r="I18" t="str">
            <v>150</v>
          </cell>
          <cell r="M18">
            <v>2972385.75</v>
          </cell>
          <cell r="N18">
            <v>3071952.94</v>
          </cell>
          <cell r="P18">
            <v>3006618.91</v>
          </cell>
          <cell r="Q18">
            <v>3626772.17</v>
          </cell>
        </row>
        <row r="19">
          <cell r="B19">
            <v>7</v>
          </cell>
          <cell r="G19" t="str">
            <v>412014</v>
          </cell>
          <cell r="I19" t="str">
            <v>150</v>
          </cell>
          <cell r="M19">
            <v>3099400.92</v>
          </cell>
          <cell r="N19">
            <v>1702050.71</v>
          </cell>
          <cell r="P19">
            <v>857968.62</v>
          </cell>
          <cell r="Q19">
            <v>1498836.87</v>
          </cell>
        </row>
        <row r="20">
          <cell r="B20">
            <v>7</v>
          </cell>
          <cell r="G20" t="str">
            <v>412014</v>
          </cell>
          <cell r="I20" t="str">
            <v>150</v>
          </cell>
          <cell r="M20">
            <v>17694698</v>
          </cell>
          <cell r="N20">
            <v>0</v>
          </cell>
          <cell r="P20">
            <v>1080682</v>
          </cell>
          <cell r="Q20">
            <v>-56878.02</v>
          </cell>
        </row>
        <row r="21">
          <cell r="B21">
            <v>7</v>
          </cell>
          <cell r="G21" t="str">
            <v>412014</v>
          </cell>
          <cell r="I21" t="str">
            <v>150</v>
          </cell>
          <cell r="M21">
            <v>581595653.35000002</v>
          </cell>
          <cell r="N21">
            <v>448974224.79000002</v>
          </cell>
          <cell r="P21">
            <v>436472769</v>
          </cell>
          <cell r="Q21">
            <v>406223739</v>
          </cell>
        </row>
        <row r="22">
          <cell r="B22">
            <v>7</v>
          </cell>
          <cell r="G22" t="str">
            <v>412014</v>
          </cell>
          <cell r="I22" t="str">
            <v>150</v>
          </cell>
          <cell r="M22">
            <v>1367904</v>
          </cell>
          <cell r="N22">
            <v>1852616.33</v>
          </cell>
          <cell r="P22">
            <v>2215483</v>
          </cell>
          <cell r="Q22">
            <v>1765720.41</v>
          </cell>
        </row>
        <row r="23">
          <cell r="B23">
            <v>7</v>
          </cell>
          <cell r="G23" t="str">
            <v>412014</v>
          </cell>
          <cell r="I23" t="str">
            <v>150</v>
          </cell>
          <cell r="M23">
            <v>2345054</v>
          </cell>
          <cell r="N23">
            <v>1653560.93</v>
          </cell>
          <cell r="P23">
            <v>2978277.54</v>
          </cell>
          <cell r="Q23">
            <v>2284492.79</v>
          </cell>
        </row>
        <row r="24">
          <cell r="B24">
            <v>7</v>
          </cell>
          <cell r="G24" t="str">
            <v>412014</v>
          </cell>
          <cell r="I24" t="str">
            <v>150</v>
          </cell>
          <cell r="M24">
            <v>3207486.11</v>
          </cell>
          <cell r="N24">
            <v>2489083.33</v>
          </cell>
          <cell r="P24">
            <v>4205722</v>
          </cell>
          <cell r="Q24">
            <v>3513136.5</v>
          </cell>
        </row>
        <row r="25">
          <cell r="B25">
            <v>7</v>
          </cell>
          <cell r="G25" t="str">
            <v>412014</v>
          </cell>
          <cell r="I25" t="str">
            <v>150</v>
          </cell>
          <cell r="M25">
            <v>1363</v>
          </cell>
          <cell r="N25">
            <v>1930776.04</v>
          </cell>
          <cell r="P25">
            <v>2535703</v>
          </cell>
          <cell r="Q25">
            <v>4039236</v>
          </cell>
        </row>
        <row r="26">
          <cell r="B26">
            <v>7</v>
          </cell>
          <cell r="G26" t="str">
            <v>412014</v>
          </cell>
          <cell r="I26" t="str">
            <v>150</v>
          </cell>
          <cell r="M26">
            <v>1784089.52</v>
          </cell>
          <cell r="N26">
            <v>3079851.51</v>
          </cell>
          <cell r="P26">
            <v>3315322.23</v>
          </cell>
          <cell r="Q26">
            <v>4008584.74</v>
          </cell>
        </row>
        <row r="27">
          <cell r="B27">
            <v>7</v>
          </cell>
          <cell r="G27" t="str">
            <v>412014</v>
          </cell>
          <cell r="I27" t="str">
            <v>150</v>
          </cell>
          <cell r="M27">
            <v>4086333.5</v>
          </cell>
          <cell r="N27">
            <v>5927031.5</v>
          </cell>
          <cell r="P27">
            <v>5425575.5</v>
          </cell>
          <cell r="Q27">
            <v>7424888</v>
          </cell>
        </row>
        <row r="28">
          <cell r="B28">
            <v>7</v>
          </cell>
          <cell r="G28" t="str">
            <v>412014</v>
          </cell>
          <cell r="I28" t="str">
            <v>150</v>
          </cell>
          <cell r="M28">
            <v>3618734</v>
          </cell>
          <cell r="N28">
            <v>1513509</v>
          </cell>
          <cell r="P28">
            <v>1650506.5</v>
          </cell>
          <cell r="Q28">
            <v>1579080.5</v>
          </cell>
        </row>
        <row r="29">
          <cell r="B29">
            <v>7</v>
          </cell>
          <cell r="G29" t="str">
            <v>412014</v>
          </cell>
          <cell r="I29" t="str">
            <v>150</v>
          </cell>
          <cell r="M29">
            <v>8288747.5</v>
          </cell>
          <cell r="N29">
            <v>6400698.5</v>
          </cell>
          <cell r="P29">
            <v>7004303.5</v>
          </cell>
          <cell r="Q29">
            <v>8200084</v>
          </cell>
        </row>
        <row r="30">
          <cell r="B30">
            <v>7</v>
          </cell>
          <cell r="G30" t="str">
            <v>412014</v>
          </cell>
          <cell r="I30" t="str">
            <v>150</v>
          </cell>
          <cell r="M30">
            <v>391590</v>
          </cell>
          <cell r="N30">
            <v>0</v>
          </cell>
          <cell r="P30">
            <v>0</v>
          </cell>
          <cell r="Q30">
            <v>0</v>
          </cell>
        </row>
        <row r="31">
          <cell r="B31">
            <v>7</v>
          </cell>
          <cell r="G31" t="str">
            <v>412014</v>
          </cell>
          <cell r="I31" t="str">
            <v>160</v>
          </cell>
          <cell r="M31">
            <v>86365</v>
          </cell>
          <cell r="N31">
            <v>201438</v>
          </cell>
          <cell r="P31">
            <v>231708</v>
          </cell>
          <cell r="Q31">
            <v>555903</v>
          </cell>
        </row>
        <row r="32">
          <cell r="B32">
            <v>7</v>
          </cell>
          <cell r="G32" t="str">
            <v>412014</v>
          </cell>
          <cell r="I32" t="str">
            <v>160</v>
          </cell>
          <cell r="M32">
            <v>-70567</v>
          </cell>
          <cell r="N32">
            <v>0</v>
          </cell>
          <cell r="P32">
            <v>0</v>
          </cell>
          <cell r="Q32">
            <v>53803</v>
          </cell>
        </row>
        <row r="33">
          <cell r="B33">
            <v>7</v>
          </cell>
          <cell r="G33" t="str">
            <v>412014</v>
          </cell>
          <cell r="I33" t="str">
            <v>160</v>
          </cell>
          <cell r="M33">
            <v>0</v>
          </cell>
          <cell r="N33">
            <v>0</v>
          </cell>
          <cell r="P33">
            <v>0</v>
          </cell>
          <cell r="Q33">
            <v>2257</v>
          </cell>
        </row>
        <row r="34">
          <cell r="B34">
            <v>7</v>
          </cell>
          <cell r="G34" t="str">
            <v>412014</v>
          </cell>
          <cell r="I34" t="str">
            <v>160</v>
          </cell>
          <cell r="M34">
            <v>132240</v>
          </cell>
          <cell r="N34">
            <v>0</v>
          </cell>
          <cell r="P34">
            <v>37620</v>
          </cell>
          <cell r="Q34">
            <v>0</v>
          </cell>
        </row>
        <row r="35">
          <cell r="B35">
            <v>7</v>
          </cell>
          <cell r="G35" t="str">
            <v>412014</v>
          </cell>
          <cell r="I35" t="str">
            <v>160</v>
          </cell>
          <cell r="M35">
            <v>340250</v>
          </cell>
          <cell r="N35">
            <v>503124</v>
          </cell>
          <cell r="P35">
            <v>375834</v>
          </cell>
          <cell r="Q35">
            <v>345275</v>
          </cell>
        </row>
        <row r="36">
          <cell r="B36">
            <v>7</v>
          </cell>
          <cell r="G36" t="str">
            <v>412014</v>
          </cell>
          <cell r="I36" t="str">
            <v>160</v>
          </cell>
          <cell r="M36">
            <v>43968</v>
          </cell>
          <cell r="N36">
            <v>12060</v>
          </cell>
          <cell r="P36">
            <v>109230</v>
          </cell>
          <cell r="Q36">
            <v>349843</v>
          </cell>
        </row>
        <row r="37">
          <cell r="B37">
            <v>7</v>
          </cell>
          <cell r="G37" t="str">
            <v>412014</v>
          </cell>
          <cell r="I37" t="str">
            <v>160</v>
          </cell>
          <cell r="M37">
            <v>216138</v>
          </cell>
          <cell r="N37">
            <v>287930</v>
          </cell>
          <cell r="P37">
            <v>14988</v>
          </cell>
          <cell r="Q37">
            <v>0</v>
          </cell>
        </row>
        <row r="38">
          <cell r="B38">
            <v>7</v>
          </cell>
          <cell r="G38" t="str">
            <v>412014</v>
          </cell>
          <cell r="I38" t="str">
            <v>210</v>
          </cell>
          <cell r="M38">
            <v>-7728831949.1400003</v>
          </cell>
          <cell r="N38">
            <v>-5812855328.1000004</v>
          </cell>
          <cell r="P38">
            <v>-5866935648.2200003</v>
          </cell>
          <cell r="Q38">
            <v>-6648154003.8199997</v>
          </cell>
        </row>
        <row r="39">
          <cell r="B39">
            <v>7</v>
          </cell>
          <cell r="G39" t="str">
            <v>412014</v>
          </cell>
          <cell r="I39" t="str">
            <v>210</v>
          </cell>
          <cell r="M39">
            <v>0</v>
          </cell>
          <cell r="N39">
            <v>-2345735.46</v>
          </cell>
          <cell r="P39">
            <v>-759841.2</v>
          </cell>
          <cell r="Q39">
            <v>-299462.65999999997</v>
          </cell>
        </row>
        <row r="40">
          <cell r="B40">
            <v>7</v>
          </cell>
          <cell r="G40" t="str">
            <v>412014</v>
          </cell>
          <cell r="I40" t="str">
            <v>210</v>
          </cell>
          <cell r="M40">
            <v>0</v>
          </cell>
          <cell r="N40">
            <v>-111016791.76000001</v>
          </cell>
          <cell r="P40">
            <v>0</v>
          </cell>
          <cell r="Q40">
            <v>0</v>
          </cell>
        </row>
        <row r="41">
          <cell r="B41">
            <v>7</v>
          </cell>
          <cell r="G41" t="str">
            <v>412014</v>
          </cell>
          <cell r="I41" t="str">
            <v>310</v>
          </cell>
          <cell r="M41">
            <v>-112816220</v>
          </cell>
          <cell r="N41">
            <v>-57033700</v>
          </cell>
          <cell r="P41">
            <v>-99236560</v>
          </cell>
          <cell r="Q41">
            <v>-2329440</v>
          </cell>
        </row>
        <row r="42">
          <cell r="B42">
            <v>7</v>
          </cell>
          <cell r="G42" t="str">
            <v>412014</v>
          </cell>
          <cell r="I42" t="str">
            <v>310</v>
          </cell>
          <cell r="M42">
            <v>-1293600</v>
          </cell>
          <cell r="N42">
            <v>-1531200</v>
          </cell>
          <cell r="P42">
            <v>-2428800</v>
          </cell>
          <cell r="Q42">
            <v>0</v>
          </cell>
        </row>
        <row r="43">
          <cell r="B43">
            <v>7</v>
          </cell>
          <cell r="G43" t="str">
            <v>412014</v>
          </cell>
          <cell r="I43" t="str">
            <v>350</v>
          </cell>
          <cell r="M43">
            <v>17100594</v>
          </cell>
          <cell r="N43">
            <v>11236557.199999999</v>
          </cell>
          <cell r="P43">
            <v>19863332.699999999</v>
          </cell>
          <cell r="Q43">
            <v>209118</v>
          </cell>
        </row>
        <row r="44">
          <cell r="B44">
            <v>7</v>
          </cell>
          <cell r="G44" t="str">
            <v>412014</v>
          </cell>
          <cell r="I44" t="str">
            <v>350</v>
          </cell>
          <cell r="M44">
            <v>258720</v>
          </cell>
          <cell r="N44">
            <v>314513.06</v>
          </cell>
          <cell r="P44">
            <v>488172</v>
          </cell>
          <cell r="Q44">
            <v>0</v>
          </cell>
        </row>
        <row r="45">
          <cell r="B45">
            <v>7</v>
          </cell>
          <cell r="G45" t="str">
            <v>412014</v>
          </cell>
          <cell r="I45" t="str">
            <v>510</v>
          </cell>
          <cell r="M45">
            <v>-5854996570.3000002</v>
          </cell>
          <cell r="N45">
            <v>-7460754367.8000002</v>
          </cell>
          <cell r="P45">
            <v>-7523520780.6000004</v>
          </cell>
          <cell r="Q45">
            <v>-7771215030.6000004</v>
          </cell>
        </row>
        <row r="46">
          <cell r="B46">
            <v>7</v>
          </cell>
          <cell r="G46" t="str">
            <v>412014</v>
          </cell>
          <cell r="I46" t="str">
            <v>510</v>
          </cell>
          <cell r="M46">
            <v>-2797031195.9000001</v>
          </cell>
          <cell r="N46">
            <v>-2327362259.8000002</v>
          </cell>
          <cell r="P46">
            <v>-2594323184.6500001</v>
          </cell>
          <cell r="Q46">
            <v>-2642887399.1500001</v>
          </cell>
        </row>
        <row r="47">
          <cell r="B47">
            <v>7</v>
          </cell>
          <cell r="G47" t="str">
            <v>412014</v>
          </cell>
          <cell r="I47" t="str">
            <v>510</v>
          </cell>
          <cell r="M47">
            <v>-6913945900.3599997</v>
          </cell>
          <cell r="N47">
            <v>-7157171212.8199997</v>
          </cell>
          <cell r="P47">
            <v>-7763617662.6000004</v>
          </cell>
          <cell r="Q47">
            <v>-8442757584.1999998</v>
          </cell>
        </row>
        <row r="48">
          <cell r="B48">
            <v>7</v>
          </cell>
          <cell r="G48" t="str">
            <v>412014</v>
          </cell>
          <cell r="I48" t="str">
            <v>510</v>
          </cell>
          <cell r="M48">
            <v>-245613877</v>
          </cell>
          <cell r="N48">
            <v>-185225085</v>
          </cell>
          <cell r="P48">
            <v>-166951230</v>
          </cell>
          <cell r="Q48">
            <v>-221883390</v>
          </cell>
        </row>
        <row r="49">
          <cell r="B49">
            <v>7</v>
          </cell>
          <cell r="G49" t="str">
            <v>412014</v>
          </cell>
          <cell r="I49" t="str">
            <v>510</v>
          </cell>
          <cell r="M49">
            <v>-289427730</v>
          </cell>
          <cell r="N49">
            <v>-203838397</v>
          </cell>
          <cell r="P49">
            <v>-333483699</v>
          </cell>
          <cell r="Q49">
            <v>-298694781</v>
          </cell>
        </row>
        <row r="50">
          <cell r="B50">
            <v>7</v>
          </cell>
          <cell r="G50" t="str">
            <v>412014</v>
          </cell>
          <cell r="I50" t="str">
            <v>510</v>
          </cell>
          <cell r="M50">
            <v>-1523493692.5999999</v>
          </cell>
          <cell r="N50">
            <v>-1972016908.8</v>
          </cell>
          <cell r="P50">
            <v>-1854161479.2</v>
          </cell>
          <cell r="Q50">
            <v>-2125070213.2</v>
          </cell>
        </row>
        <row r="51">
          <cell r="B51">
            <v>7</v>
          </cell>
          <cell r="G51" t="str">
            <v>412014</v>
          </cell>
          <cell r="I51" t="str">
            <v>510</v>
          </cell>
          <cell r="M51">
            <v>-2547206487.1999998</v>
          </cell>
          <cell r="N51">
            <v>-3160933401.5999999</v>
          </cell>
          <cell r="P51">
            <v>-3174521428.5999999</v>
          </cell>
          <cell r="Q51">
            <v>-2965736399.8000002</v>
          </cell>
        </row>
        <row r="52">
          <cell r="B52">
            <v>7</v>
          </cell>
          <cell r="G52" t="str">
            <v>412014</v>
          </cell>
          <cell r="I52" t="str">
            <v>510</v>
          </cell>
          <cell r="M52">
            <v>-1981544785.5</v>
          </cell>
          <cell r="N52">
            <v>-2445927168.0500002</v>
          </cell>
          <cell r="P52">
            <v>-2170564531.9499998</v>
          </cell>
          <cell r="Q52">
            <v>-2201270849.0999999</v>
          </cell>
        </row>
        <row r="53">
          <cell r="B53">
            <v>7</v>
          </cell>
          <cell r="G53" t="str">
            <v>412014</v>
          </cell>
          <cell r="I53" t="str">
            <v>510</v>
          </cell>
          <cell r="M53">
            <v>-658707642</v>
          </cell>
          <cell r="N53">
            <v>-1328148655</v>
          </cell>
          <cell r="P53">
            <v>-1638218968</v>
          </cell>
          <cell r="Q53">
            <v>-1634785962</v>
          </cell>
        </row>
        <row r="54">
          <cell r="B54">
            <v>7</v>
          </cell>
          <cell r="G54" t="str">
            <v>412014</v>
          </cell>
          <cell r="I54" t="str">
            <v>510</v>
          </cell>
          <cell r="M54">
            <v>-1749872174</v>
          </cell>
          <cell r="N54">
            <v>-1977870318</v>
          </cell>
          <cell r="P54">
            <v>-2386917214.1999998</v>
          </cell>
          <cell r="Q54">
            <v>-2418475495</v>
          </cell>
        </row>
        <row r="55">
          <cell r="B55">
            <v>7</v>
          </cell>
          <cell r="G55" t="str">
            <v>412014</v>
          </cell>
          <cell r="I55" t="str">
            <v>510</v>
          </cell>
          <cell r="M55">
            <v>-3338379914</v>
          </cell>
          <cell r="N55">
            <v>-4724529773</v>
          </cell>
          <cell r="P55">
            <v>-4564888715</v>
          </cell>
          <cell r="Q55">
            <v>-4575557050</v>
          </cell>
        </row>
        <row r="56">
          <cell r="B56">
            <v>7</v>
          </cell>
          <cell r="G56" t="str">
            <v>412014</v>
          </cell>
          <cell r="I56" t="str">
            <v>510</v>
          </cell>
          <cell r="M56">
            <v>-31278985</v>
          </cell>
          <cell r="N56">
            <v>-34434341</v>
          </cell>
          <cell r="P56">
            <v>-31073115</v>
          </cell>
          <cell r="Q56">
            <v>-25052446</v>
          </cell>
        </row>
        <row r="57">
          <cell r="B57">
            <v>7</v>
          </cell>
          <cell r="G57" t="str">
            <v>412014</v>
          </cell>
          <cell r="I57" t="str">
            <v>510</v>
          </cell>
          <cell r="M57">
            <v>-372123195</v>
          </cell>
          <cell r="N57">
            <v>-443950088</v>
          </cell>
          <cell r="P57">
            <v>-344387811</v>
          </cell>
          <cell r="Q57">
            <v>-410479883</v>
          </cell>
        </row>
        <row r="58">
          <cell r="B58">
            <v>7</v>
          </cell>
          <cell r="G58" t="str">
            <v>412014</v>
          </cell>
          <cell r="I58" t="str">
            <v>510</v>
          </cell>
          <cell r="M58">
            <v>0</v>
          </cell>
          <cell r="N58">
            <v>0</v>
          </cell>
          <cell r="P58">
            <v>0</v>
          </cell>
          <cell r="Q58">
            <v>0</v>
          </cell>
        </row>
        <row r="59">
          <cell r="B59">
            <v>7</v>
          </cell>
          <cell r="G59" t="str">
            <v>412014</v>
          </cell>
          <cell r="I59" t="str">
            <v>550</v>
          </cell>
          <cell r="M59">
            <v>334644635.02999997</v>
          </cell>
          <cell r="N59">
            <v>406592482.70999998</v>
          </cell>
          <cell r="P59">
            <v>426190823.56</v>
          </cell>
          <cell r="Q59">
            <v>431417813.14999998</v>
          </cell>
        </row>
        <row r="60">
          <cell r="B60">
            <v>7</v>
          </cell>
          <cell r="G60" t="str">
            <v>412014</v>
          </cell>
          <cell r="I60" t="str">
            <v>550</v>
          </cell>
          <cell r="M60">
            <v>265896457.19999999</v>
          </cell>
          <cell r="N60">
            <v>232068598.83000001</v>
          </cell>
          <cell r="P60">
            <v>257037532.49000001</v>
          </cell>
          <cell r="Q60">
            <v>258050988.16999999</v>
          </cell>
        </row>
        <row r="61">
          <cell r="B61">
            <v>7</v>
          </cell>
          <cell r="G61" t="str">
            <v>412014</v>
          </cell>
          <cell r="I61" t="str">
            <v>550</v>
          </cell>
          <cell r="M61">
            <v>711526052.62</v>
          </cell>
          <cell r="N61">
            <v>617964943.87</v>
          </cell>
          <cell r="P61">
            <v>924696677.73000002</v>
          </cell>
          <cell r="Q61">
            <v>872666881.75</v>
          </cell>
        </row>
        <row r="62">
          <cell r="B62">
            <v>7</v>
          </cell>
          <cell r="G62" t="str">
            <v>412014</v>
          </cell>
          <cell r="I62" t="str">
            <v>550</v>
          </cell>
          <cell r="M62">
            <v>20017730</v>
          </cell>
          <cell r="N62">
            <v>12808845</v>
          </cell>
          <cell r="P62">
            <v>8096085</v>
          </cell>
          <cell r="Q62">
            <v>10583975</v>
          </cell>
        </row>
        <row r="63">
          <cell r="B63">
            <v>7</v>
          </cell>
          <cell r="G63" t="str">
            <v>412014</v>
          </cell>
          <cell r="I63" t="str">
            <v>550</v>
          </cell>
          <cell r="M63">
            <v>136654901.38</v>
          </cell>
          <cell r="N63">
            <v>98345910.590000004</v>
          </cell>
          <cell r="P63">
            <v>159304961</v>
          </cell>
          <cell r="Q63">
            <v>148170613</v>
          </cell>
        </row>
        <row r="64">
          <cell r="B64">
            <v>7</v>
          </cell>
          <cell r="G64" t="str">
            <v>412014</v>
          </cell>
          <cell r="I64" t="str">
            <v>550</v>
          </cell>
          <cell r="M64">
            <v>134557609.34999999</v>
          </cell>
          <cell r="N64">
            <v>165825564.81</v>
          </cell>
          <cell r="P64">
            <v>161748769.19</v>
          </cell>
          <cell r="Q64">
            <v>176789211.91999999</v>
          </cell>
        </row>
        <row r="65">
          <cell r="B65">
            <v>7</v>
          </cell>
          <cell r="G65" t="str">
            <v>412014</v>
          </cell>
          <cell r="I65" t="str">
            <v>550</v>
          </cell>
          <cell r="M65">
            <v>193812967.41999999</v>
          </cell>
          <cell r="N65">
            <v>215068911.88999999</v>
          </cell>
          <cell r="P65">
            <v>236523366.66999999</v>
          </cell>
          <cell r="Q65">
            <v>219490248.13999999</v>
          </cell>
        </row>
        <row r="66">
          <cell r="B66">
            <v>7</v>
          </cell>
          <cell r="G66" t="str">
            <v>412014</v>
          </cell>
          <cell r="I66" t="str">
            <v>550</v>
          </cell>
          <cell r="M66">
            <v>139241301.72999999</v>
          </cell>
          <cell r="N66">
            <v>151286773.86000001</v>
          </cell>
          <cell r="P66">
            <v>154302977.53999999</v>
          </cell>
          <cell r="Q66">
            <v>154176683.28</v>
          </cell>
        </row>
        <row r="67">
          <cell r="B67">
            <v>7</v>
          </cell>
          <cell r="G67" t="str">
            <v>412014</v>
          </cell>
          <cell r="I67" t="str">
            <v>550</v>
          </cell>
          <cell r="M67">
            <v>53845058.280000001</v>
          </cell>
          <cell r="N67">
            <v>227604941.28999999</v>
          </cell>
          <cell r="P67">
            <v>282699131.25</v>
          </cell>
          <cell r="Q67">
            <v>276086379.68000001</v>
          </cell>
        </row>
        <row r="68">
          <cell r="B68">
            <v>7</v>
          </cell>
          <cell r="G68" t="str">
            <v>412014</v>
          </cell>
          <cell r="I68" t="str">
            <v>550</v>
          </cell>
          <cell r="M68">
            <v>171372363.09999999</v>
          </cell>
          <cell r="N68">
            <v>181719312.06999999</v>
          </cell>
          <cell r="P68">
            <v>216098395.19999999</v>
          </cell>
          <cell r="Q68">
            <v>212895861.65000001</v>
          </cell>
        </row>
        <row r="69">
          <cell r="B69">
            <v>7</v>
          </cell>
          <cell r="G69" t="str">
            <v>412014</v>
          </cell>
          <cell r="I69" t="str">
            <v>550</v>
          </cell>
          <cell r="M69">
            <v>500409564.39999998</v>
          </cell>
          <cell r="N69">
            <v>668994542.71000004</v>
          </cell>
          <cell r="P69">
            <v>688234496.69000006</v>
          </cell>
          <cell r="Q69">
            <v>688080327.29999995</v>
          </cell>
        </row>
        <row r="70">
          <cell r="B70">
            <v>7</v>
          </cell>
          <cell r="G70" t="str">
            <v>412014</v>
          </cell>
          <cell r="I70" t="str">
            <v>550</v>
          </cell>
          <cell r="M70">
            <v>4691846.25</v>
          </cell>
          <cell r="N70">
            <v>3645513.21</v>
          </cell>
          <cell r="P70">
            <v>4671766.92</v>
          </cell>
          <cell r="Q70">
            <v>3757867</v>
          </cell>
        </row>
        <row r="71">
          <cell r="B71">
            <v>7</v>
          </cell>
          <cell r="G71" t="str">
            <v>412014</v>
          </cell>
          <cell r="I71" t="str">
            <v>550</v>
          </cell>
          <cell r="M71">
            <v>55818474</v>
          </cell>
          <cell r="N71">
            <v>65745683.719999999</v>
          </cell>
          <cell r="P71">
            <v>51964105.020000003</v>
          </cell>
          <cell r="Q71">
            <v>61823361.159999996</v>
          </cell>
        </row>
        <row r="72">
          <cell r="B72">
            <v>7</v>
          </cell>
          <cell r="G72" t="str">
            <v>412014</v>
          </cell>
          <cell r="I72" t="str">
            <v>560</v>
          </cell>
          <cell r="M72">
            <v>34773611</v>
          </cell>
          <cell r="N72">
            <v>80218846</v>
          </cell>
          <cell r="P72">
            <v>80216450</v>
          </cell>
          <cell r="Q72">
            <v>112757534</v>
          </cell>
        </row>
        <row r="73">
          <cell r="B73">
            <v>7</v>
          </cell>
          <cell r="G73" t="str">
            <v>412014</v>
          </cell>
          <cell r="I73" t="str">
            <v>560</v>
          </cell>
          <cell r="M73">
            <v>7723793</v>
          </cell>
          <cell r="N73">
            <v>34007968</v>
          </cell>
          <cell r="P73">
            <v>54056849</v>
          </cell>
          <cell r="Q73">
            <v>91692461</v>
          </cell>
        </row>
        <row r="74">
          <cell r="B74">
            <v>7</v>
          </cell>
          <cell r="G74" t="str">
            <v>412014</v>
          </cell>
          <cell r="I74" t="str">
            <v>560</v>
          </cell>
          <cell r="M74">
            <v>-100627242.64</v>
          </cell>
          <cell r="N74">
            <v>80933617</v>
          </cell>
          <cell r="P74">
            <v>102949623.84</v>
          </cell>
          <cell r="Q74">
            <v>113097126.44</v>
          </cell>
        </row>
        <row r="75">
          <cell r="B75">
            <v>7</v>
          </cell>
          <cell r="G75" t="str">
            <v>412014</v>
          </cell>
          <cell r="I75" t="str">
            <v>560</v>
          </cell>
          <cell r="M75">
            <v>0</v>
          </cell>
          <cell r="N75">
            <v>0</v>
          </cell>
          <cell r="P75">
            <v>0</v>
          </cell>
          <cell r="Q75">
            <v>0</v>
          </cell>
        </row>
        <row r="76">
          <cell r="B76">
            <v>7</v>
          </cell>
          <cell r="G76" t="str">
            <v>412014</v>
          </cell>
          <cell r="I76" t="str">
            <v>560</v>
          </cell>
          <cell r="M76">
            <v>29157093</v>
          </cell>
          <cell r="N76">
            <v>23248551</v>
          </cell>
          <cell r="P76">
            <v>60042648</v>
          </cell>
          <cell r="Q76">
            <v>48217388</v>
          </cell>
        </row>
        <row r="77">
          <cell r="B77">
            <v>7</v>
          </cell>
          <cell r="G77" t="str">
            <v>412014</v>
          </cell>
          <cell r="I77" t="str">
            <v>560</v>
          </cell>
          <cell r="M77">
            <v>40592046</v>
          </cell>
          <cell r="N77">
            <v>54577866</v>
          </cell>
          <cell r="P77">
            <v>87878951</v>
          </cell>
          <cell r="Q77">
            <v>109823352</v>
          </cell>
        </row>
        <row r="78">
          <cell r="B78">
            <v>7</v>
          </cell>
          <cell r="G78" t="str">
            <v>412014</v>
          </cell>
          <cell r="I78" t="str">
            <v>560</v>
          </cell>
          <cell r="M78">
            <v>42813380</v>
          </cell>
          <cell r="N78">
            <v>19820112</v>
          </cell>
          <cell r="P78">
            <v>39071246</v>
          </cell>
          <cell r="Q78">
            <v>49160274</v>
          </cell>
        </row>
        <row r="79">
          <cell r="B79">
            <v>7</v>
          </cell>
          <cell r="G79" t="str">
            <v>412014</v>
          </cell>
          <cell r="I79" t="str">
            <v>560</v>
          </cell>
          <cell r="M79">
            <v>-23522738</v>
          </cell>
          <cell r="N79">
            <v>9225659</v>
          </cell>
          <cell r="P79">
            <v>2149053</v>
          </cell>
          <cell r="Q79">
            <v>3904250</v>
          </cell>
        </row>
        <row r="80">
          <cell r="B80">
            <v>7</v>
          </cell>
          <cell r="G80" t="str">
            <v>412014</v>
          </cell>
          <cell r="I80" t="str">
            <v>560</v>
          </cell>
          <cell r="M80">
            <v>22862551.489999998</v>
          </cell>
          <cell r="N80">
            <v>19345940.68</v>
          </cell>
          <cell r="P80">
            <v>24867356.890000001</v>
          </cell>
          <cell r="Q80">
            <v>16984367</v>
          </cell>
        </row>
        <row r="81">
          <cell r="B81">
            <v>7</v>
          </cell>
          <cell r="G81" t="str">
            <v>412014</v>
          </cell>
          <cell r="I81" t="str">
            <v>560</v>
          </cell>
          <cell r="M81">
            <v>125005467</v>
          </cell>
          <cell r="N81">
            <v>197795598</v>
          </cell>
          <cell r="P81">
            <v>249356306</v>
          </cell>
          <cell r="Q81">
            <v>244151230</v>
          </cell>
        </row>
        <row r="82">
          <cell r="B82">
            <v>7</v>
          </cell>
          <cell r="G82" t="str">
            <v>412014</v>
          </cell>
          <cell r="I82" t="str">
            <v>560</v>
          </cell>
          <cell r="M82">
            <v>279507</v>
          </cell>
          <cell r="N82">
            <v>1509530</v>
          </cell>
          <cell r="P82">
            <v>547668</v>
          </cell>
          <cell r="Q82">
            <v>477957</v>
          </cell>
        </row>
        <row r="83">
          <cell r="B83">
            <v>7</v>
          </cell>
          <cell r="G83" t="str">
            <v>412014</v>
          </cell>
          <cell r="I83" t="str">
            <v>560</v>
          </cell>
          <cell r="M83">
            <v>10367624</v>
          </cell>
          <cell r="N83">
            <v>10344405</v>
          </cell>
          <cell r="P83">
            <v>10100425</v>
          </cell>
          <cell r="Q83">
            <v>11873116</v>
          </cell>
        </row>
        <row r="84">
          <cell r="B84">
            <v>7</v>
          </cell>
          <cell r="G84" t="str">
            <v>412014</v>
          </cell>
          <cell r="I84" t="str">
            <v>570</v>
          </cell>
          <cell r="M84">
            <v>0</v>
          </cell>
          <cell r="N84">
            <v>0</v>
          </cell>
          <cell r="P84">
            <v>0</v>
          </cell>
          <cell r="Q84">
            <v>0</v>
          </cell>
        </row>
        <row r="85">
          <cell r="B85">
            <v>7</v>
          </cell>
          <cell r="G85" t="str">
            <v>412095</v>
          </cell>
          <cell r="I85" t="str">
            <v>110</v>
          </cell>
          <cell r="M85">
            <v>-434208756.19999999</v>
          </cell>
          <cell r="N85">
            <v>-396593342.60000002</v>
          </cell>
          <cell r="P85">
            <v>-475683851</v>
          </cell>
          <cell r="Q85">
            <v>-485921038.80000001</v>
          </cell>
        </row>
        <row r="86">
          <cell r="B86">
            <v>7</v>
          </cell>
          <cell r="G86" t="str">
            <v>412095</v>
          </cell>
          <cell r="I86" t="str">
            <v>110</v>
          </cell>
          <cell r="M86">
            <v>0</v>
          </cell>
          <cell r="N86">
            <v>0</v>
          </cell>
          <cell r="P86">
            <v>-8329866</v>
          </cell>
          <cell r="Q86">
            <v>-3704155</v>
          </cell>
        </row>
        <row r="87">
          <cell r="B87">
            <v>7</v>
          </cell>
          <cell r="G87" t="str">
            <v>412095</v>
          </cell>
          <cell r="I87" t="str">
            <v>110</v>
          </cell>
          <cell r="M87">
            <v>-164581720.16999999</v>
          </cell>
          <cell r="N87">
            <v>-161501301.40000001</v>
          </cell>
          <cell r="P87">
            <v>-152615039.19999999</v>
          </cell>
          <cell r="Q87">
            <v>-161609296</v>
          </cell>
        </row>
        <row r="88">
          <cell r="B88">
            <v>7</v>
          </cell>
          <cell r="G88" t="str">
            <v>412095</v>
          </cell>
          <cell r="I88" t="str">
            <v>110</v>
          </cell>
          <cell r="M88">
            <v>-108165164</v>
          </cell>
          <cell r="N88">
            <v>-61158893</v>
          </cell>
          <cell r="P88">
            <v>-67582695</v>
          </cell>
          <cell r="Q88">
            <v>-77292185</v>
          </cell>
        </row>
        <row r="89">
          <cell r="B89">
            <v>7</v>
          </cell>
          <cell r="G89" t="str">
            <v>412095</v>
          </cell>
          <cell r="I89" t="str">
            <v>110</v>
          </cell>
          <cell r="M89">
            <v>-462960</v>
          </cell>
          <cell r="N89">
            <v>-38580</v>
          </cell>
          <cell r="P89">
            <v>-1003538</v>
          </cell>
          <cell r="Q89">
            <v>-2775417</v>
          </cell>
        </row>
        <row r="90">
          <cell r="B90">
            <v>7</v>
          </cell>
          <cell r="G90" t="str">
            <v>412095</v>
          </cell>
          <cell r="I90" t="str">
            <v>110</v>
          </cell>
          <cell r="M90">
            <v>-403112478</v>
          </cell>
          <cell r="N90">
            <v>-268181967</v>
          </cell>
          <cell r="P90">
            <v>-228394600</v>
          </cell>
          <cell r="Q90">
            <v>-239404906</v>
          </cell>
        </row>
        <row r="91">
          <cell r="B91">
            <v>7</v>
          </cell>
          <cell r="G91" t="str">
            <v>412095</v>
          </cell>
          <cell r="I91" t="str">
            <v>110</v>
          </cell>
          <cell r="M91">
            <v>-429720262</v>
          </cell>
          <cell r="N91">
            <v>-503717416</v>
          </cell>
          <cell r="P91">
            <v>-405449720</v>
          </cell>
          <cell r="Q91">
            <v>-434228770</v>
          </cell>
        </row>
        <row r="92">
          <cell r="B92">
            <v>7</v>
          </cell>
          <cell r="G92" t="str">
            <v>412095</v>
          </cell>
          <cell r="I92" t="str">
            <v>110</v>
          </cell>
          <cell r="M92">
            <v>-378251973</v>
          </cell>
          <cell r="N92">
            <v>-301020118</v>
          </cell>
          <cell r="P92">
            <v>-301724161</v>
          </cell>
          <cell r="Q92">
            <v>-384715980</v>
          </cell>
        </row>
        <row r="93">
          <cell r="B93">
            <v>7</v>
          </cell>
          <cell r="G93" t="str">
            <v>412095</v>
          </cell>
          <cell r="I93" t="str">
            <v>110</v>
          </cell>
          <cell r="M93">
            <v>-50071051</v>
          </cell>
          <cell r="N93">
            <v>-48268958</v>
          </cell>
          <cell r="P93">
            <v>-54766815</v>
          </cell>
          <cell r="Q93">
            <v>-62569902</v>
          </cell>
        </row>
        <row r="94">
          <cell r="B94">
            <v>7</v>
          </cell>
          <cell r="G94" t="str">
            <v>412095</v>
          </cell>
          <cell r="I94" t="str">
            <v>110</v>
          </cell>
          <cell r="M94">
            <v>0</v>
          </cell>
          <cell r="N94">
            <v>-5073</v>
          </cell>
          <cell r="P94">
            <v>-4256907</v>
          </cell>
          <cell r="Q94">
            <v>-9088399</v>
          </cell>
        </row>
        <row r="95">
          <cell r="B95">
            <v>7</v>
          </cell>
          <cell r="G95" t="str">
            <v>412095</v>
          </cell>
          <cell r="I95" t="str">
            <v>110</v>
          </cell>
          <cell r="M95">
            <v>-386620042.60000002</v>
          </cell>
          <cell r="N95">
            <v>-357243420</v>
          </cell>
          <cell r="P95">
            <v>-365407916</v>
          </cell>
          <cell r="Q95">
            <v>-425542298.19999999</v>
          </cell>
        </row>
        <row r="96">
          <cell r="B96">
            <v>7</v>
          </cell>
          <cell r="G96" t="str">
            <v>412095</v>
          </cell>
          <cell r="I96" t="str">
            <v>110</v>
          </cell>
          <cell r="M96">
            <v>-157919680</v>
          </cell>
          <cell r="N96">
            <v>-117924199</v>
          </cell>
          <cell r="P96">
            <v>-154292885</v>
          </cell>
          <cell r="Q96">
            <v>-150721250</v>
          </cell>
        </row>
        <row r="97">
          <cell r="B97">
            <v>7</v>
          </cell>
          <cell r="G97" t="str">
            <v>412095</v>
          </cell>
          <cell r="I97" t="str">
            <v>110</v>
          </cell>
          <cell r="M97">
            <v>-1745745</v>
          </cell>
          <cell r="N97">
            <v>-1019155</v>
          </cell>
          <cell r="P97">
            <v>-2049079</v>
          </cell>
          <cell r="Q97">
            <v>-2699781</v>
          </cell>
        </row>
        <row r="98">
          <cell r="B98">
            <v>7</v>
          </cell>
          <cell r="G98" t="str">
            <v>412095</v>
          </cell>
          <cell r="I98" t="str">
            <v>110</v>
          </cell>
          <cell r="M98">
            <v>-64859050</v>
          </cell>
          <cell r="N98">
            <v>-47579224</v>
          </cell>
          <cell r="P98">
            <v>-46836954</v>
          </cell>
          <cell r="Q98">
            <v>-51068216</v>
          </cell>
        </row>
        <row r="99">
          <cell r="B99">
            <v>7</v>
          </cell>
          <cell r="G99" t="str">
            <v>412095</v>
          </cell>
          <cell r="I99" t="str">
            <v>110</v>
          </cell>
          <cell r="M99">
            <v>-131248699</v>
          </cell>
          <cell r="N99">
            <v>-113410969</v>
          </cell>
          <cell r="P99">
            <v>-160273442</v>
          </cell>
          <cell r="Q99">
            <v>-157038814</v>
          </cell>
        </row>
        <row r="100">
          <cell r="B100">
            <v>7</v>
          </cell>
          <cell r="G100" t="str">
            <v>412095</v>
          </cell>
          <cell r="I100" t="str">
            <v>110</v>
          </cell>
          <cell r="M100">
            <v>0</v>
          </cell>
          <cell r="N100">
            <v>0</v>
          </cell>
          <cell r="P100">
            <v>-5808383</v>
          </cell>
          <cell r="Q100">
            <v>-5027768</v>
          </cell>
        </row>
        <row r="101">
          <cell r="B101">
            <v>7</v>
          </cell>
          <cell r="G101" t="str">
            <v>412095</v>
          </cell>
          <cell r="I101" t="str">
            <v>110</v>
          </cell>
          <cell r="M101">
            <v>-49496904.799999997</v>
          </cell>
          <cell r="N101">
            <v>-36054131</v>
          </cell>
          <cell r="P101">
            <v>-40000861.799999997</v>
          </cell>
          <cell r="Q101">
            <v>-33333435</v>
          </cell>
        </row>
        <row r="102">
          <cell r="B102">
            <v>7</v>
          </cell>
          <cell r="G102" t="str">
            <v>412095</v>
          </cell>
          <cell r="I102" t="str">
            <v>110</v>
          </cell>
          <cell r="M102">
            <v>-20350435</v>
          </cell>
          <cell r="N102">
            <v>-21329880</v>
          </cell>
          <cell r="P102">
            <v>-39633720</v>
          </cell>
          <cell r="Q102">
            <v>-51537720</v>
          </cell>
        </row>
        <row r="103">
          <cell r="B103">
            <v>7</v>
          </cell>
          <cell r="G103" t="str">
            <v>412095</v>
          </cell>
          <cell r="I103" t="str">
            <v>110</v>
          </cell>
          <cell r="M103">
            <v>-22717980</v>
          </cell>
          <cell r="N103">
            <v>-77613800</v>
          </cell>
          <cell r="P103">
            <v>-69567120</v>
          </cell>
          <cell r="Q103">
            <v>-50061240</v>
          </cell>
        </row>
        <row r="104">
          <cell r="B104">
            <v>7</v>
          </cell>
          <cell r="G104" t="str">
            <v>412095</v>
          </cell>
          <cell r="I104" t="str">
            <v>110</v>
          </cell>
          <cell r="M104">
            <v>-30219695</v>
          </cell>
          <cell r="N104">
            <v>-22676090</v>
          </cell>
          <cell r="P104">
            <v>-36638865</v>
          </cell>
          <cell r="Q104">
            <v>-33228640</v>
          </cell>
        </row>
        <row r="105">
          <cell r="B105">
            <v>7</v>
          </cell>
          <cell r="G105" t="str">
            <v>412095</v>
          </cell>
          <cell r="I105" t="str">
            <v>110</v>
          </cell>
          <cell r="M105">
            <v>0</v>
          </cell>
          <cell r="N105">
            <v>0</v>
          </cell>
          <cell r="P105">
            <v>-5330544</v>
          </cell>
          <cell r="Q105">
            <v>-2378928</v>
          </cell>
        </row>
        <row r="106">
          <cell r="B106">
            <v>7</v>
          </cell>
          <cell r="G106" t="str">
            <v>412095</v>
          </cell>
          <cell r="I106" t="str">
            <v>110</v>
          </cell>
          <cell r="M106">
            <v>-34947682</v>
          </cell>
          <cell r="N106">
            <v>-29734067.800000001</v>
          </cell>
          <cell r="P106">
            <v>-35251275.200000003</v>
          </cell>
          <cell r="Q106">
            <v>-31978420</v>
          </cell>
        </row>
        <row r="107">
          <cell r="B107">
            <v>7</v>
          </cell>
          <cell r="G107" t="str">
            <v>412095</v>
          </cell>
          <cell r="I107" t="str">
            <v>110</v>
          </cell>
          <cell r="M107">
            <v>-50226390</v>
          </cell>
          <cell r="N107">
            <v>-47687535</v>
          </cell>
          <cell r="P107">
            <v>-51692965</v>
          </cell>
          <cell r="Q107">
            <v>-46167620</v>
          </cell>
        </row>
        <row r="108">
          <cell r="B108">
            <v>7</v>
          </cell>
          <cell r="G108" t="str">
            <v>412095</v>
          </cell>
          <cell r="I108" t="str">
            <v>110</v>
          </cell>
          <cell r="M108">
            <v>-2490976</v>
          </cell>
          <cell r="N108">
            <v>-17103523</v>
          </cell>
          <cell r="P108">
            <v>-3826568</v>
          </cell>
          <cell r="Q108">
            <v>-2746289</v>
          </cell>
        </row>
        <row r="109">
          <cell r="B109">
            <v>7</v>
          </cell>
          <cell r="G109" t="str">
            <v>412095</v>
          </cell>
          <cell r="I109" t="str">
            <v>110</v>
          </cell>
          <cell r="M109">
            <v>-377150</v>
          </cell>
          <cell r="N109">
            <v>-386445</v>
          </cell>
          <cell r="P109">
            <v>-569915</v>
          </cell>
          <cell r="Q109">
            <v>-244450</v>
          </cell>
        </row>
        <row r="110">
          <cell r="B110">
            <v>7</v>
          </cell>
          <cell r="G110" t="str">
            <v>412095</v>
          </cell>
          <cell r="I110" t="str">
            <v>110</v>
          </cell>
          <cell r="M110">
            <v>0</v>
          </cell>
          <cell r="N110">
            <v>0</v>
          </cell>
          <cell r="P110">
            <v>-189600</v>
          </cell>
          <cell r="Q110">
            <v>-341280</v>
          </cell>
        </row>
        <row r="111">
          <cell r="B111">
            <v>7</v>
          </cell>
          <cell r="G111" t="str">
            <v>412095</v>
          </cell>
          <cell r="I111" t="str">
            <v>110</v>
          </cell>
          <cell r="M111">
            <v>-24551558</v>
          </cell>
          <cell r="N111">
            <v>-36621088.079999998</v>
          </cell>
          <cell r="P111">
            <v>-29503405</v>
          </cell>
          <cell r="Q111">
            <v>-23905414</v>
          </cell>
        </row>
        <row r="112">
          <cell r="B112">
            <v>7</v>
          </cell>
          <cell r="G112" t="str">
            <v>412095</v>
          </cell>
          <cell r="I112" t="str">
            <v>110</v>
          </cell>
          <cell r="M112">
            <v>-15821440</v>
          </cell>
          <cell r="N112">
            <v>-12417120</v>
          </cell>
          <cell r="P112">
            <v>-11273990</v>
          </cell>
          <cell r="Q112">
            <v>-12334845</v>
          </cell>
        </row>
        <row r="113">
          <cell r="B113">
            <v>7</v>
          </cell>
          <cell r="G113" t="str">
            <v>412095</v>
          </cell>
          <cell r="I113" t="str">
            <v>110</v>
          </cell>
          <cell r="M113">
            <v>-11319776</v>
          </cell>
          <cell r="N113">
            <v>-10305120</v>
          </cell>
          <cell r="P113">
            <v>-10130912</v>
          </cell>
          <cell r="Q113">
            <v>-1516800</v>
          </cell>
        </row>
        <row r="114">
          <cell r="B114">
            <v>7</v>
          </cell>
          <cell r="G114" t="str">
            <v>412095</v>
          </cell>
          <cell r="I114" t="str">
            <v>150</v>
          </cell>
          <cell r="M114">
            <v>22302145.620000001</v>
          </cell>
          <cell r="N114">
            <v>20198752.239999998</v>
          </cell>
          <cell r="P114">
            <v>24884651.890000001</v>
          </cell>
          <cell r="Q114">
            <v>24818766.469999999</v>
          </cell>
        </row>
        <row r="115">
          <cell r="B115">
            <v>7</v>
          </cell>
          <cell r="G115" t="str">
            <v>412095</v>
          </cell>
          <cell r="I115" t="str">
            <v>150</v>
          </cell>
          <cell r="M115">
            <v>0</v>
          </cell>
          <cell r="N115">
            <v>0</v>
          </cell>
          <cell r="P115">
            <v>33080</v>
          </cell>
          <cell r="Q115">
            <v>10350</v>
          </cell>
        </row>
        <row r="116">
          <cell r="B116">
            <v>7</v>
          </cell>
          <cell r="G116" t="str">
            <v>412095</v>
          </cell>
          <cell r="I116" t="str">
            <v>150</v>
          </cell>
          <cell r="M116">
            <v>32278417.809999999</v>
          </cell>
          <cell r="N116">
            <v>34640877.280000001</v>
          </cell>
          <cell r="P116">
            <v>30432701.530000001</v>
          </cell>
          <cell r="Q116">
            <v>31634871.59</v>
          </cell>
        </row>
        <row r="117">
          <cell r="B117">
            <v>7</v>
          </cell>
          <cell r="G117" t="str">
            <v>412095</v>
          </cell>
          <cell r="I117" t="str">
            <v>150</v>
          </cell>
          <cell r="M117">
            <v>10809356.93</v>
          </cell>
          <cell r="N117">
            <v>6834416.2999999998</v>
          </cell>
          <cell r="P117">
            <v>7049807.8300000001</v>
          </cell>
          <cell r="Q117">
            <v>8162045.6500000004</v>
          </cell>
        </row>
        <row r="118">
          <cell r="B118">
            <v>7</v>
          </cell>
          <cell r="G118" t="str">
            <v>412095</v>
          </cell>
          <cell r="I118" t="str">
            <v>150</v>
          </cell>
          <cell r="M118">
            <v>0</v>
          </cell>
          <cell r="N118">
            <v>0</v>
          </cell>
          <cell r="P118">
            <v>22652</v>
          </cell>
          <cell r="Q118">
            <v>46006</v>
          </cell>
        </row>
        <row r="119">
          <cell r="B119">
            <v>7</v>
          </cell>
          <cell r="G119" t="str">
            <v>412095</v>
          </cell>
          <cell r="I119" t="str">
            <v>150</v>
          </cell>
          <cell r="M119">
            <v>159312988.16999999</v>
          </cell>
          <cell r="N119">
            <v>130140139.87</v>
          </cell>
          <cell r="P119">
            <v>117986747.63</v>
          </cell>
          <cell r="Q119">
            <v>120204423.11</v>
          </cell>
        </row>
        <row r="120">
          <cell r="B120">
            <v>7</v>
          </cell>
          <cell r="G120" t="str">
            <v>412095</v>
          </cell>
          <cell r="I120" t="str">
            <v>150</v>
          </cell>
          <cell r="M120">
            <v>0</v>
          </cell>
          <cell r="N120">
            <v>0</v>
          </cell>
          <cell r="P120">
            <v>-663.89</v>
          </cell>
          <cell r="Q120">
            <v>0</v>
          </cell>
        </row>
        <row r="121">
          <cell r="B121">
            <v>7</v>
          </cell>
          <cell r="G121" t="str">
            <v>412095</v>
          </cell>
          <cell r="I121" t="str">
            <v>150</v>
          </cell>
          <cell r="M121">
            <v>7116330.5499999998</v>
          </cell>
          <cell r="N121">
            <v>8960322.7699999996</v>
          </cell>
          <cell r="P121">
            <v>-239905.63</v>
          </cell>
          <cell r="Q121">
            <v>922949.48</v>
          </cell>
        </row>
        <row r="122">
          <cell r="B122">
            <v>7</v>
          </cell>
          <cell r="G122" t="str">
            <v>412095</v>
          </cell>
          <cell r="I122" t="str">
            <v>150</v>
          </cell>
          <cell r="M122">
            <v>44376941.729999997</v>
          </cell>
          <cell r="N122">
            <v>9423051.1699999999</v>
          </cell>
          <cell r="P122">
            <v>7970196.4400000004</v>
          </cell>
          <cell r="Q122">
            <v>13542184.6</v>
          </cell>
        </row>
        <row r="123">
          <cell r="B123">
            <v>7</v>
          </cell>
          <cell r="G123" t="str">
            <v>412095</v>
          </cell>
          <cell r="I123" t="str">
            <v>150</v>
          </cell>
          <cell r="M123">
            <v>4369311.8899999997</v>
          </cell>
          <cell r="N123">
            <v>3923074.03</v>
          </cell>
          <cell r="P123">
            <v>4791371.12</v>
          </cell>
          <cell r="Q123">
            <v>5866590.7599999998</v>
          </cell>
        </row>
        <row r="124">
          <cell r="B124">
            <v>7</v>
          </cell>
          <cell r="G124" t="str">
            <v>412095</v>
          </cell>
          <cell r="I124" t="str">
            <v>150</v>
          </cell>
          <cell r="M124">
            <v>0</v>
          </cell>
          <cell r="N124">
            <v>0</v>
          </cell>
          <cell r="P124">
            <v>4059</v>
          </cell>
          <cell r="Q124">
            <v>6291</v>
          </cell>
        </row>
        <row r="125">
          <cell r="B125">
            <v>7</v>
          </cell>
          <cell r="G125" t="str">
            <v>412095</v>
          </cell>
          <cell r="I125" t="str">
            <v>150</v>
          </cell>
          <cell r="M125">
            <v>119010281.2</v>
          </cell>
          <cell r="N125">
            <v>110534529.69</v>
          </cell>
          <cell r="P125">
            <v>126614990.09999999</v>
          </cell>
          <cell r="Q125">
            <v>143435076.31</v>
          </cell>
        </row>
        <row r="126">
          <cell r="B126">
            <v>7</v>
          </cell>
          <cell r="G126" t="str">
            <v>412095</v>
          </cell>
          <cell r="I126" t="str">
            <v>150</v>
          </cell>
          <cell r="M126">
            <v>13973210</v>
          </cell>
          <cell r="N126">
            <v>7861228.8099999996</v>
          </cell>
          <cell r="P126">
            <v>12232810.74</v>
          </cell>
          <cell r="Q126">
            <v>9302716.0800000001</v>
          </cell>
        </row>
        <row r="127">
          <cell r="B127">
            <v>7</v>
          </cell>
          <cell r="G127" t="str">
            <v>412095</v>
          </cell>
          <cell r="I127" t="str">
            <v>150</v>
          </cell>
          <cell r="M127">
            <v>0</v>
          </cell>
          <cell r="N127">
            <v>0</v>
          </cell>
          <cell r="P127">
            <v>37999</v>
          </cell>
          <cell r="Q127">
            <v>14129</v>
          </cell>
        </row>
        <row r="128">
          <cell r="B128">
            <v>7</v>
          </cell>
          <cell r="G128" t="str">
            <v>412095</v>
          </cell>
          <cell r="I128" t="str">
            <v>150</v>
          </cell>
          <cell r="M128">
            <v>8150387.9400000004</v>
          </cell>
          <cell r="N128">
            <v>5640644.8200000003</v>
          </cell>
          <cell r="P128">
            <v>6944897.3200000003</v>
          </cell>
          <cell r="Q128">
            <v>5312749.9400000004</v>
          </cell>
        </row>
        <row r="129">
          <cell r="B129">
            <v>7</v>
          </cell>
          <cell r="G129" t="str">
            <v>412095</v>
          </cell>
          <cell r="I129" t="str">
            <v>150</v>
          </cell>
          <cell r="M129">
            <v>9372707.5399999991</v>
          </cell>
          <cell r="N129">
            <v>7233093.2400000002</v>
          </cell>
          <cell r="P129">
            <v>10238144</v>
          </cell>
          <cell r="Q129">
            <v>9858847.6099999994</v>
          </cell>
        </row>
        <row r="130">
          <cell r="B130">
            <v>7</v>
          </cell>
          <cell r="G130" t="str">
            <v>412095</v>
          </cell>
          <cell r="I130" t="str">
            <v>150</v>
          </cell>
          <cell r="M130">
            <v>0</v>
          </cell>
          <cell r="N130">
            <v>0</v>
          </cell>
          <cell r="P130">
            <v>0</v>
          </cell>
          <cell r="Q130">
            <v>0</v>
          </cell>
        </row>
        <row r="131">
          <cell r="B131">
            <v>7</v>
          </cell>
          <cell r="G131" t="str">
            <v>412095</v>
          </cell>
          <cell r="I131" t="str">
            <v>150</v>
          </cell>
          <cell r="M131">
            <v>9276782.8399999999</v>
          </cell>
          <cell r="N131">
            <v>5896037.5700000003</v>
          </cell>
          <cell r="P131">
            <v>7278767.4800000004</v>
          </cell>
          <cell r="Q131">
            <v>5698294.3099999996</v>
          </cell>
        </row>
        <row r="132">
          <cell r="B132">
            <v>7</v>
          </cell>
          <cell r="G132" t="str">
            <v>412095</v>
          </cell>
          <cell r="I132" t="str">
            <v>150</v>
          </cell>
          <cell r="M132">
            <v>1483990</v>
          </cell>
          <cell r="N132">
            <v>3699595.73</v>
          </cell>
          <cell r="P132">
            <v>7044850</v>
          </cell>
          <cell r="Q132">
            <v>7624110</v>
          </cell>
        </row>
        <row r="133">
          <cell r="B133">
            <v>7</v>
          </cell>
          <cell r="G133" t="str">
            <v>412095</v>
          </cell>
          <cell r="I133" t="str">
            <v>150</v>
          </cell>
          <cell r="M133">
            <v>3390336</v>
          </cell>
          <cell r="N133">
            <v>36037856.630000003</v>
          </cell>
          <cell r="P133">
            <v>25597094</v>
          </cell>
          <cell r="Q133">
            <v>18224188</v>
          </cell>
        </row>
        <row r="134">
          <cell r="B134">
            <v>7</v>
          </cell>
          <cell r="G134" t="str">
            <v>412095</v>
          </cell>
          <cell r="I134" t="str">
            <v>150</v>
          </cell>
          <cell r="M134">
            <v>1229740.74</v>
          </cell>
          <cell r="N134">
            <v>1471504.69</v>
          </cell>
          <cell r="P134">
            <v>2110907.66</v>
          </cell>
          <cell r="Q134">
            <v>1828827.17</v>
          </cell>
        </row>
        <row r="135">
          <cell r="B135">
            <v>7</v>
          </cell>
          <cell r="G135" t="str">
            <v>412095</v>
          </cell>
          <cell r="I135" t="str">
            <v>150</v>
          </cell>
          <cell r="M135">
            <v>0</v>
          </cell>
          <cell r="N135">
            <v>0</v>
          </cell>
          <cell r="P135">
            <v>0</v>
          </cell>
          <cell r="Q135">
            <v>0</v>
          </cell>
        </row>
        <row r="136">
          <cell r="B136">
            <v>7</v>
          </cell>
          <cell r="G136" t="str">
            <v>412095</v>
          </cell>
          <cell r="I136" t="str">
            <v>150</v>
          </cell>
          <cell r="M136">
            <v>6171679.4100000001</v>
          </cell>
          <cell r="N136">
            <v>5516773.7199999997</v>
          </cell>
          <cell r="P136">
            <v>6356402.3300000001</v>
          </cell>
          <cell r="Q136">
            <v>5219098</v>
          </cell>
        </row>
        <row r="137">
          <cell r="B137">
            <v>7</v>
          </cell>
          <cell r="G137" t="str">
            <v>412095</v>
          </cell>
          <cell r="I137" t="str">
            <v>150</v>
          </cell>
          <cell r="M137">
            <v>7525407.75</v>
          </cell>
          <cell r="N137">
            <v>7153130.25</v>
          </cell>
          <cell r="P137">
            <v>7737151.5</v>
          </cell>
          <cell r="Q137">
            <v>6919863.75</v>
          </cell>
        </row>
        <row r="138">
          <cell r="B138">
            <v>7</v>
          </cell>
          <cell r="G138" t="str">
            <v>412095</v>
          </cell>
          <cell r="I138" t="str">
            <v>150</v>
          </cell>
          <cell r="M138">
            <v>373635.3</v>
          </cell>
          <cell r="N138">
            <v>2565415.98</v>
          </cell>
          <cell r="P138">
            <v>573965.19999999995</v>
          </cell>
          <cell r="Q138">
            <v>303316.26</v>
          </cell>
        </row>
        <row r="139">
          <cell r="B139">
            <v>7</v>
          </cell>
          <cell r="G139" t="str">
            <v>412095</v>
          </cell>
          <cell r="I139" t="str">
            <v>150</v>
          </cell>
          <cell r="M139">
            <v>56572.5</v>
          </cell>
          <cell r="N139">
            <v>57966.75</v>
          </cell>
          <cell r="P139">
            <v>85487.25</v>
          </cell>
          <cell r="Q139">
            <v>36667.5</v>
          </cell>
        </row>
        <row r="140">
          <cell r="B140">
            <v>7</v>
          </cell>
          <cell r="G140" t="str">
            <v>412095</v>
          </cell>
          <cell r="I140" t="str">
            <v>150</v>
          </cell>
          <cell r="M140">
            <v>0</v>
          </cell>
          <cell r="N140">
            <v>0</v>
          </cell>
          <cell r="P140">
            <v>28440</v>
          </cell>
          <cell r="Q140">
            <v>51192</v>
          </cell>
        </row>
        <row r="141">
          <cell r="B141">
            <v>7</v>
          </cell>
          <cell r="G141" t="str">
            <v>412095</v>
          </cell>
          <cell r="I141" t="str">
            <v>150</v>
          </cell>
          <cell r="M141">
            <v>3682622.3</v>
          </cell>
          <cell r="N141">
            <v>5580451.6600000001</v>
          </cell>
          <cell r="P141">
            <v>4425396.0599999996</v>
          </cell>
          <cell r="Q141">
            <v>3585710.51</v>
          </cell>
        </row>
        <row r="142">
          <cell r="B142">
            <v>7</v>
          </cell>
          <cell r="G142" t="str">
            <v>412095</v>
          </cell>
          <cell r="I142" t="str">
            <v>150</v>
          </cell>
          <cell r="M142">
            <v>2373216</v>
          </cell>
          <cell r="N142">
            <v>1862568</v>
          </cell>
          <cell r="P142">
            <v>1691098.5</v>
          </cell>
          <cell r="Q142">
            <v>1850226.75</v>
          </cell>
        </row>
        <row r="143">
          <cell r="B143">
            <v>7</v>
          </cell>
          <cell r="G143" t="str">
            <v>412095</v>
          </cell>
          <cell r="I143" t="str">
            <v>150</v>
          </cell>
          <cell r="M143">
            <v>1697983</v>
          </cell>
          <cell r="N143">
            <v>1545780</v>
          </cell>
          <cell r="P143">
            <v>1519651</v>
          </cell>
          <cell r="Q143">
            <v>227520</v>
          </cell>
        </row>
        <row r="144">
          <cell r="B144">
            <v>7</v>
          </cell>
          <cell r="G144" t="str">
            <v>412095</v>
          </cell>
          <cell r="I144" t="str">
            <v>160</v>
          </cell>
          <cell r="M144">
            <v>1255946</v>
          </cell>
          <cell r="N144">
            <v>2402765</v>
          </cell>
          <cell r="P144">
            <v>2583155</v>
          </cell>
          <cell r="Q144">
            <v>3572628</v>
          </cell>
        </row>
        <row r="145">
          <cell r="B145">
            <v>7</v>
          </cell>
          <cell r="G145" t="str">
            <v>412095</v>
          </cell>
          <cell r="I145" t="str">
            <v>160</v>
          </cell>
          <cell r="M145">
            <v>0</v>
          </cell>
          <cell r="N145">
            <v>0</v>
          </cell>
          <cell r="P145">
            <v>31001</v>
          </cell>
          <cell r="Q145">
            <v>9882</v>
          </cell>
        </row>
        <row r="146">
          <cell r="B146">
            <v>7</v>
          </cell>
          <cell r="G146" t="str">
            <v>412095</v>
          </cell>
          <cell r="I146" t="str">
            <v>160</v>
          </cell>
          <cell r="M146">
            <v>11008</v>
          </cell>
          <cell r="N146">
            <v>25635</v>
          </cell>
          <cell r="P146">
            <v>0</v>
          </cell>
          <cell r="Q146">
            <v>204676</v>
          </cell>
        </row>
        <row r="147">
          <cell r="B147">
            <v>7</v>
          </cell>
          <cell r="G147" t="str">
            <v>412095</v>
          </cell>
          <cell r="I147" t="str">
            <v>160</v>
          </cell>
          <cell r="M147">
            <v>1079069</v>
          </cell>
          <cell r="N147">
            <v>0</v>
          </cell>
          <cell r="P147">
            <v>1809</v>
          </cell>
          <cell r="Q147">
            <v>0</v>
          </cell>
        </row>
        <row r="148">
          <cell r="B148">
            <v>7</v>
          </cell>
          <cell r="G148" t="str">
            <v>412095</v>
          </cell>
          <cell r="I148" t="str">
            <v>160</v>
          </cell>
          <cell r="M148">
            <v>4979796</v>
          </cell>
          <cell r="N148">
            <v>1277399</v>
          </cell>
          <cell r="P148">
            <v>135012</v>
          </cell>
          <cell r="Q148">
            <v>0</v>
          </cell>
        </row>
        <row r="149">
          <cell r="B149">
            <v>7</v>
          </cell>
          <cell r="G149" t="str">
            <v>412095</v>
          </cell>
          <cell r="I149" t="str">
            <v>160</v>
          </cell>
          <cell r="M149">
            <v>781863.65</v>
          </cell>
          <cell r="N149">
            <v>2818333</v>
          </cell>
          <cell r="P149">
            <v>2919788.27</v>
          </cell>
          <cell r="Q149">
            <v>3121339.55</v>
          </cell>
        </row>
        <row r="150">
          <cell r="B150">
            <v>7</v>
          </cell>
          <cell r="G150" t="str">
            <v>412095</v>
          </cell>
          <cell r="I150" t="str">
            <v>160</v>
          </cell>
          <cell r="M150">
            <v>290947</v>
          </cell>
          <cell r="N150">
            <v>203469</v>
          </cell>
          <cell r="P150">
            <v>238414</v>
          </cell>
          <cell r="Q150">
            <v>270842</v>
          </cell>
        </row>
        <row r="151">
          <cell r="B151">
            <v>7</v>
          </cell>
          <cell r="G151" t="str">
            <v>412095</v>
          </cell>
          <cell r="I151" t="str">
            <v>160</v>
          </cell>
          <cell r="M151">
            <v>0</v>
          </cell>
          <cell r="N151">
            <v>0</v>
          </cell>
          <cell r="P151">
            <v>0</v>
          </cell>
          <cell r="Q151">
            <v>36318</v>
          </cell>
        </row>
        <row r="152">
          <cell r="B152">
            <v>7</v>
          </cell>
          <cell r="G152" t="str">
            <v>412095</v>
          </cell>
          <cell r="I152" t="str">
            <v>160</v>
          </cell>
          <cell r="M152">
            <v>0</v>
          </cell>
          <cell r="N152">
            <v>0</v>
          </cell>
          <cell r="P152">
            <v>0</v>
          </cell>
          <cell r="Q152">
            <v>0</v>
          </cell>
        </row>
        <row r="153">
          <cell r="B153">
            <v>7</v>
          </cell>
          <cell r="G153" t="str">
            <v>412095</v>
          </cell>
          <cell r="I153" t="str">
            <v>160</v>
          </cell>
          <cell r="M153">
            <v>2540497</v>
          </cell>
          <cell r="N153">
            <v>2233751</v>
          </cell>
          <cell r="P153">
            <v>2434725</v>
          </cell>
          <cell r="Q153">
            <v>2053658</v>
          </cell>
        </row>
        <row r="154">
          <cell r="B154">
            <v>7</v>
          </cell>
          <cell r="G154" t="str">
            <v>412095</v>
          </cell>
          <cell r="I154" t="str">
            <v>160</v>
          </cell>
          <cell r="M154">
            <v>3662998</v>
          </cell>
          <cell r="N154">
            <v>3982600</v>
          </cell>
          <cell r="P154">
            <v>3636487</v>
          </cell>
          <cell r="Q154">
            <v>4284493</v>
          </cell>
        </row>
        <row r="155">
          <cell r="B155">
            <v>7</v>
          </cell>
          <cell r="G155" t="str">
            <v>412095</v>
          </cell>
          <cell r="I155" t="str">
            <v>160</v>
          </cell>
          <cell r="M155">
            <v>0</v>
          </cell>
          <cell r="N155">
            <v>0</v>
          </cell>
          <cell r="P155">
            <v>0</v>
          </cell>
          <cell r="Q155">
            <v>0</v>
          </cell>
        </row>
        <row r="156">
          <cell r="B156">
            <v>7</v>
          </cell>
          <cell r="G156" t="str">
            <v>412095</v>
          </cell>
          <cell r="I156" t="str">
            <v>160</v>
          </cell>
          <cell r="M156">
            <v>48640</v>
          </cell>
          <cell r="N156">
            <v>91439</v>
          </cell>
          <cell r="P156">
            <v>476963</v>
          </cell>
          <cell r="Q156">
            <v>142252</v>
          </cell>
        </row>
        <row r="157">
          <cell r="B157">
            <v>7</v>
          </cell>
          <cell r="G157" t="str">
            <v>412095</v>
          </cell>
          <cell r="I157" t="str">
            <v>160</v>
          </cell>
          <cell r="M157">
            <v>2630720</v>
          </cell>
          <cell r="N157">
            <v>2206344</v>
          </cell>
          <cell r="P157">
            <v>6071581</v>
          </cell>
          <cell r="Q157">
            <v>3105380</v>
          </cell>
        </row>
        <row r="158">
          <cell r="B158">
            <v>7</v>
          </cell>
          <cell r="G158" t="str">
            <v>412095</v>
          </cell>
          <cell r="I158" t="str">
            <v>160</v>
          </cell>
          <cell r="M158">
            <v>2151</v>
          </cell>
          <cell r="N158">
            <v>0</v>
          </cell>
          <cell r="P158">
            <v>0</v>
          </cell>
          <cell r="Q158">
            <v>0</v>
          </cell>
        </row>
        <row r="159">
          <cell r="B159">
            <v>7</v>
          </cell>
          <cell r="G159" t="str">
            <v>412095</v>
          </cell>
          <cell r="I159" t="str">
            <v>160</v>
          </cell>
          <cell r="M159">
            <v>29922</v>
          </cell>
          <cell r="N159">
            <v>33162</v>
          </cell>
          <cell r="P159">
            <v>10034</v>
          </cell>
          <cell r="Q159">
            <v>21455</v>
          </cell>
        </row>
        <row r="160">
          <cell r="B160">
            <v>7</v>
          </cell>
          <cell r="G160" t="str">
            <v>412095</v>
          </cell>
          <cell r="I160" t="str">
            <v>160</v>
          </cell>
          <cell r="M160">
            <v>0</v>
          </cell>
          <cell r="N160">
            <v>0</v>
          </cell>
          <cell r="P160">
            <v>0</v>
          </cell>
          <cell r="Q160">
            <v>0</v>
          </cell>
        </row>
        <row r="161">
          <cell r="B161">
            <v>7</v>
          </cell>
          <cell r="G161" t="str">
            <v>412095</v>
          </cell>
          <cell r="I161" t="str">
            <v>160</v>
          </cell>
          <cell r="M161">
            <v>23801</v>
          </cell>
          <cell r="N161">
            <v>17991</v>
          </cell>
          <cell r="P161">
            <v>32309.1</v>
          </cell>
          <cell r="Q161">
            <v>0</v>
          </cell>
        </row>
        <row r="162">
          <cell r="B162">
            <v>7</v>
          </cell>
          <cell r="G162" t="str">
            <v>412095</v>
          </cell>
          <cell r="I162" t="str">
            <v>160</v>
          </cell>
          <cell r="M162">
            <v>0</v>
          </cell>
          <cell r="N162">
            <v>0</v>
          </cell>
          <cell r="P162">
            <v>0</v>
          </cell>
          <cell r="Q162">
            <v>0</v>
          </cell>
        </row>
        <row r="163">
          <cell r="B163">
            <v>7</v>
          </cell>
          <cell r="G163" t="str">
            <v>412095</v>
          </cell>
          <cell r="I163" t="str">
            <v>160</v>
          </cell>
          <cell r="M163">
            <v>28330</v>
          </cell>
          <cell r="N163">
            <v>37511</v>
          </cell>
          <cell r="P163">
            <v>0</v>
          </cell>
          <cell r="Q163">
            <v>0</v>
          </cell>
        </row>
        <row r="164">
          <cell r="B164">
            <v>7</v>
          </cell>
          <cell r="G164" t="str">
            <v>412095</v>
          </cell>
          <cell r="I164" t="str">
            <v>160</v>
          </cell>
          <cell r="M164">
            <v>0</v>
          </cell>
          <cell r="N164">
            <v>0</v>
          </cell>
          <cell r="P164">
            <v>0</v>
          </cell>
          <cell r="Q164">
            <v>0</v>
          </cell>
        </row>
        <row r="165">
          <cell r="B165">
            <v>7</v>
          </cell>
          <cell r="G165" t="str">
            <v>412095</v>
          </cell>
          <cell r="I165" t="str">
            <v>160</v>
          </cell>
          <cell r="M165">
            <v>0</v>
          </cell>
          <cell r="N165">
            <v>0</v>
          </cell>
          <cell r="P165">
            <v>0</v>
          </cell>
          <cell r="Q165">
            <v>0</v>
          </cell>
        </row>
        <row r="166">
          <cell r="B166">
            <v>7</v>
          </cell>
          <cell r="G166" t="str">
            <v>412095</v>
          </cell>
          <cell r="I166" t="str">
            <v>170</v>
          </cell>
          <cell r="M166">
            <v>0</v>
          </cell>
          <cell r="N166">
            <v>0</v>
          </cell>
          <cell r="P166">
            <v>0</v>
          </cell>
          <cell r="Q166">
            <v>-3460</v>
          </cell>
        </row>
        <row r="167">
          <cell r="B167">
            <v>7</v>
          </cell>
          <cell r="G167" t="str">
            <v>412095</v>
          </cell>
          <cell r="I167" t="str">
            <v>310</v>
          </cell>
          <cell r="M167">
            <v>0</v>
          </cell>
          <cell r="N167">
            <v>0</v>
          </cell>
          <cell r="P167">
            <v>-2160000</v>
          </cell>
          <cell r="Q167">
            <v>0</v>
          </cell>
        </row>
        <row r="168">
          <cell r="B168">
            <v>7</v>
          </cell>
          <cell r="G168" t="str">
            <v>412095</v>
          </cell>
          <cell r="I168" t="str">
            <v>310</v>
          </cell>
          <cell r="M168">
            <v>-6607920</v>
          </cell>
          <cell r="N168">
            <v>-4623360</v>
          </cell>
          <cell r="P168">
            <v>-4978920</v>
          </cell>
          <cell r="Q168">
            <v>-1376760</v>
          </cell>
        </row>
        <row r="169">
          <cell r="B169">
            <v>7</v>
          </cell>
          <cell r="G169" t="str">
            <v>412095</v>
          </cell>
          <cell r="I169" t="str">
            <v>310</v>
          </cell>
          <cell r="M169">
            <v>-28380878</v>
          </cell>
          <cell r="N169">
            <v>-9758107</v>
          </cell>
          <cell r="P169">
            <v>-9954440</v>
          </cell>
          <cell r="Q169">
            <v>-4031160</v>
          </cell>
        </row>
        <row r="170">
          <cell r="B170">
            <v>7</v>
          </cell>
          <cell r="G170" t="str">
            <v>412095</v>
          </cell>
          <cell r="I170" t="str">
            <v>310</v>
          </cell>
          <cell r="M170">
            <v>-6173760</v>
          </cell>
          <cell r="N170">
            <v>-3662400</v>
          </cell>
          <cell r="P170">
            <v>-8894400</v>
          </cell>
          <cell r="Q170">
            <v>-1046400</v>
          </cell>
        </row>
        <row r="171">
          <cell r="B171">
            <v>7</v>
          </cell>
          <cell r="G171" t="str">
            <v>412095</v>
          </cell>
          <cell r="I171" t="str">
            <v>350</v>
          </cell>
          <cell r="M171">
            <v>1321584</v>
          </cell>
          <cell r="N171">
            <v>924672</v>
          </cell>
          <cell r="P171">
            <v>995784</v>
          </cell>
          <cell r="Q171">
            <v>275352</v>
          </cell>
        </row>
        <row r="172">
          <cell r="B172">
            <v>7</v>
          </cell>
          <cell r="G172" t="str">
            <v>412095</v>
          </cell>
          <cell r="I172" t="str">
            <v>350</v>
          </cell>
          <cell r="M172">
            <v>3848823</v>
          </cell>
          <cell r="N172">
            <v>554400</v>
          </cell>
          <cell r="P172">
            <v>1016495</v>
          </cell>
          <cell r="Q172">
            <v>806232</v>
          </cell>
        </row>
        <row r="173">
          <cell r="B173">
            <v>7</v>
          </cell>
          <cell r="G173" t="str">
            <v>412095</v>
          </cell>
          <cell r="I173" t="str">
            <v>350</v>
          </cell>
          <cell r="M173">
            <v>941760</v>
          </cell>
          <cell r="N173">
            <v>732480</v>
          </cell>
          <cell r="P173">
            <v>1778880</v>
          </cell>
          <cell r="Q173">
            <v>209280</v>
          </cell>
        </row>
        <row r="174">
          <cell r="B174">
            <v>7</v>
          </cell>
          <cell r="G174" t="str">
            <v>412095</v>
          </cell>
          <cell r="I174" t="str">
            <v>360</v>
          </cell>
          <cell r="M174">
            <v>0</v>
          </cell>
          <cell r="N174">
            <v>0</v>
          </cell>
          <cell r="P174">
            <v>-70276</v>
          </cell>
          <cell r="Q174">
            <v>0</v>
          </cell>
        </row>
        <row r="175">
          <cell r="B175">
            <v>7</v>
          </cell>
          <cell r="G175" t="str">
            <v>412095</v>
          </cell>
          <cell r="I175" t="str">
            <v>510</v>
          </cell>
          <cell r="M175">
            <v>-6762000</v>
          </cell>
          <cell r="N175">
            <v>-51987000</v>
          </cell>
          <cell r="P175">
            <v>-33339600</v>
          </cell>
          <cell r="Q175">
            <v>-27576000</v>
          </cell>
        </row>
        <row r="176">
          <cell r="B176">
            <v>7</v>
          </cell>
          <cell r="G176" t="str">
            <v>412095</v>
          </cell>
          <cell r="I176" t="str">
            <v>510</v>
          </cell>
          <cell r="M176">
            <v>-1088582809.8</v>
          </cell>
          <cell r="N176">
            <v>-919065616</v>
          </cell>
          <cell r="P176">
            <v>-851546005.60000002</v>
          </cell>
          <cell r="Q176">
            <v>-1472803027.4000001</v>
          </cell>
        </row>
        <row r="177">
          <cell r="B177">
            <v>7</v>
          </cell>
          <cell r="G177" t="str">
            <v>412095</v>
          </cell>
          <cell r="I177" t="str">
            <v>510</v>
          </cell>
          <cell r="M177">
            <v>-198903549.40000001</v>
          </cell>
          <cell r="N177">
            <v>-217673921</v>
          </cell>
          <cell r="P177">
            <v>-285901101</v>
          </cell>
          <cell r="Q177">
            <v>-337833234</v>
          </cell>
        </row>
        <row r="178">
          <cell r="B178">
            <v>7</v>
          </cell>
          <cell r="G178" t="str">
            <v>412095</v>
          </cell>
          <cell r="I178" t="str">
            <v>510</v>
          </cell>
          <cell r="M178">
            <v>-2361000</v>
          </cell>
          <cell r="N178">
            <v>-16281000</v>
          </cell>
          <cell r="P178">
            <v>-7176000</v>
          </cell>
          <cell r="Q178">
            <v>-4857000</v>
          </cell>
        </row>
        <row r="179">
          <cell r="B179">
            <v>7</v>
          </cell>
          <cell r="G179" t="str">
            <v>412095</v>
          </cell>
          <cell r="I179" t="str">
            <v>510</v>
          </cell>
          <cell r="M179">
            <v>-301024487</v>
          </cell>
          <cell r="N179">
            <v>-165488912</v>
          </cell>
          <cell r="P179">
            <v>-103776954</v>
          </cell>
          <cell r="Q179">
            <v>-280292341</v>
          </cell>
        </row>
        <row r="180">
          <cell r="B180">
            <v>7</v>
          </cell>
          <cell r="G180" t="str">
            <v>412095</v>
          </cell>
          <cell r="I180" t="str">
            <v>510</v>
          </cell>
          <cell r="M180">
            <v>-13710128.779999999</v>
          </cell>
          <cell r="N180">
            <v>-16872794</v>
          </cell>
          <cell r="P180">
            <v>-23372713</v>
          </cell>
          <cell r="Q180">
            <v>-29920901</v>
          </cell>
        </row>
        <row r="181">
          <cell r="B181">
            <v>7</v>
          </cell>
          <cell r="G181" t="str">
            <v>412095</v>
          </cell>
          <cell r="I181" t="str">
            <v>510</v>
          </cell>
          <cell r="M181">
            <v>-8526000</v>
          </cell>
          <cell r="N181">
            <v>-47055000</v>
          </cell>
          <cell r="P181">
            <v>-20520000</v>
          </cell>
          <cell r="Q181">
            <v>-14976000</v>
          </cell>
        </row>
        <row r="182">
          <cell r="B182">
            <v>7</v>
          </cell>
          <cell r="G182" t="str">
            <v>412095</v>
          </cell>
          <cell r="I182" t="str">
            <v>510</v>
          </cell>
          <cell r="M182">
            <v>-666974914</v>
          </cell>
          <cell r="N182">
            <v>-576433475</v>
          </cell>
          <cell r="P182">
            <v>-411910051</v>
          </cell>
          <cell r="Q182">
            <v>-567789624</v>
          </cell>
        </row>
        <row r="183">
          <cell r="B183">
            <v>7</v>
          </cell>
          <cell r="G183" t="str">
            <v>412095</v>
          </cell>
          <cell r="I183" t="str">
            <v>510</v>
          </cell>
          <cell r="M183">
            <v>-657000</v>
          </cell>
          <cell r="N183">
            <v>-24627000</v>
          </cell>
          <cell r="P183">
            <v>-9330000</v>
          </cell>
          <cell r="Q183">
            <v>-5169000</v>
          </cell>
        </row>
        <row r="184">
          <cell r="B184">
            <v>7</v>
          </cell>
          <cell r="G184" t="str">
            <v>412095</v>
          </cell>
          <cell r="I184" t="str">
            <v>510</v>
          </cell>
          <cell r="M184">
            <v>-345932916</v>
          </cell>
          <cell r="N184">
            <v>-332640062</v>
          </cell>
          <cell r="P184">
            <v>-242878546</v>
          </cell>
          <cell r="Q184">
            <v>-496764154</v>
          </cell>
        </row>
        <row r="185">
          <cell r="B185">
            <v>7</v>
          </cell>
          <cell r="G185" t="str">
            <v>412095</v>
          </cell>
          <cell r="I185" t="str">
            <v>510</v>
          </cell>
          <cell r="M185">
            <v>-55142977.969999999</v>
          </cell>
          <cell r="N185">
            <v>-90562257.939999998</v>
          </cell>
          <cell r="P185">
            <v>-84068811</v>
          </cell>
          <cell r="Q185">
            <v>-134486776</v>
          </cell>
        </row>
        <row r="186">
          <cell r="B186">
            <v>7</v>
          </cell>
          <cell r="G186" t="str">
            <v>412095</v>
          </cell>
          <cell r="I186" t="str">
            <v>510</v>
          </cell>
          <cell r="M186">
            <v>-1728000</v>
          </cell>
          <cell r="N186">
            <v>-25893000</v>
          </cell>
          <cell r="P186">
            <v>-10488000</v>
          </cell>
          <cell r="Q186">
            <v>-3768000</v>
          </cell>
        </row>
        <row r="187">
          <cell r="B187">
            <v>7</v>
          </cell>
          <cell r="G187" t="str">
            <v>412095</v>
          </cell>
          <cell r="I187" t="str">
            <v>510</v>
          </cell>
          <cell r="M187">
            <v>-457737947</v>
          </cell>
          <cell r="N187">
            <v>-367666563</v>
          </cell>
          <cell r="P187">
            <v>-299855893</v>
          </cell>
          <cell r="Q187">
            <v>-615383568</v>
          </cell>
        </row>
        <row r="188">
          <cell r="B188">
            <v>7</v>
          </cell>
          <cell r="G188" t="str">
            <v>412095</v>
          </cell>
          <cell r="I188" t="str">
            <v>510</v>
          </cell>
          <cell r="M188">
            <v>-52491280</v>
          </cell>
          <cell r="N188">
            <v>-51146715.560000002</v>
          </cell>
          <cell r="P188">
            <v>-50187687</v>
          </cell>
          <cell r="Q188">
            <v>-45007954</v>
          </cell>
        </row>
        <row r="189">
          <cell r="B189">
            <v>7</v>
          </cell>
          <cell r="G189" t="str">
            <v>412095</v>
          </cell>
          <cell r="I189" t="str">
            <v>510</v>
          </cell>
          <cell r="M189">
            <v>-4176000</v>
          </cell>
          <cell r="N189">
            <v>-13578000</v>
          </cell>
          <cell r="P189">
            <v>-7503000</v>
          </cell>
          <cell r="Q189">
            <v>-4008000</v>
          </cell>
        </row>
        <row r="190">
          <cell r="B190">
            <v>7</v>
          </cell>
          <cell r="G190" t="str">
            <v>412095</v>
          </cell>
          <cell r="I190" t="str">
            <v>510</v>
          </cell>
          <cell r="M190">
            <v>-206361483</v>
          </cell>
          <cell r="N190">
            <v>-155363064</v>
          </cell>
          <cell r="P190">
            <v>-124002203</v>
          </cell>
          <cell r="Q190">
            <v>-210311949</v>
          </cell>
        </row>
        <row r="191">
          <cell r="B191">
            <v>7</v>
          </cell>
          <cell r="G191" t="str">
            <v>412095</v>
          </cell>
          <cell r="I191" t="str">
            <v>510</v>
          </cell>
          <cell r="M191">
            <v>-127723060.92</v>
          </cell>
          <cell r="N191">
            <v>-95129735</v>
          </cell>
          <cell r="P191">
            <v>-145894685.88</v>
          </cell>
          <cell r="Q191">
            <v>-147028748.84</v>
          </cell>
        </row>
        <row r="192">
          <cell r="B192">
            <v>7</v>
          </cell>
          <cell r="G192" t="str">
            <v>412095</v>
          </cell>
          <cell r="I192" t="str">
            <v>510</v>
          </cell>
          <cell r="M192">
            <v>0</v>
          </cell>
          <cell r="N192">
            <v>-17502000</v>
          </cell>
          <cell r="P192">
            <v>-13176000</v>
          </cell>
          <cell r="Q192">
            <v>-7992000</v>
          </cell>
        </row>
        <row r="193">
          <cell r="B193">
            <v>7</v>
          </cell>
          <cell r="G193" t="str">
            <v>412095</v>
          </cell>
          <cell r="I193" t="str">
            <v>510</v>
          </cell>
          <cell r="M193">
            <v>-25067612</v>
          </cell>
          <cell r="N193">
            <v>-113971104</v>
          </cell>
          <cell r="P193">
            <v>-47792940</v>
          </cell>
          <cell r="Q193">
            <v>-205639512</v>
          </cell>
        </row>
        <row r="194">
          <cell r="B194">
            <v>7</v>
          </cell>
          <cell r="G194" t="str">
            <v>412095</v>
          </cell>
          <cell r="I194" t="str">
            <v>510</v>
          </cell>
          <cell r="M194">
            <v>-1095000</v>
          </cell>
          <cell r="N194">
            <v>-27300000</v>
          </cell>
          <cell r="P194">
            <v>-11709000</v>
          </cell>
          <cell r="Q194">
            <v>-7296000</v>
          </cell>
        </row>
        <row r="195">
          <cell r="B195">
            <v>7</v>
          </cell>
          <cell r="G195" t="str">
            <v>412095</v>
          </cell>
          <cell r="I195" t="str">
            <v>510</v>
          </cell>
          <cell r="M195">
            <v>-308988005</v>
          </cell>
          <cell r="N195">
            <v>-351404468</v>
          </cell>
          <cell r="P195">
            <v>-305812788</v>
          </cell>
          <cell r="Q195">
            <v>-457197837</v>
          </cell>
        </row>
        <row r="196">
          <cell r="B196">
            <v>7</v>
          </cell>
          <cell r="G196" t="str">
            <v>412095</v>
          </cell>
          <cell r="I196" t="str">
            <v>510</v>
          </cell>
          <cell r="M196">
            <v>-170940770.03999999</v>
          </cell>
          <cell r="N196">
            <v>-134772839.52000001</v>
          </cell>
          <cell r="P196">
            <v>-224828450.56</v>
          </cell>
          <cell r="Q196">
            <v>-204708201.56</v>
          </cell>
        </row>
        <row r="197">
          <cell r="B197">
            <v>7</v>
          </cell>
          <cell r="G197" t="str">
            <v>412095</v>
          </cell>
          <cell r="I197" t="str">
            <v>510</v>
          </cell>
          <cell r="M197">
            <v>0</v>
          </cell>
          <cell r="N197">
            <v>-22824000</v>
          </cell>
          <cell r="P197">
            <v>-23748000</v>
          </cell>
          <cell r="Q197">
            <v>-15027000</v>
          </cell>
        </row>
        <row r="198">
          <cell r="B198">
            <v>7</v>
          </cell>
          <cell r="G198" t="str">
            <v>412095</v>
          </cell>
          <cell r="I198" t="str">
            <v>510</v>
          </cell>
          <cell r="M198">
            <v>-349595703</v>
          </cell>
          <cell r="N198">
            <v>-379884210</v>
          </cell>
          <cell r="P198">
            <v>-251466036</v>
          </cell>
          <cell r="Q198">
            <v>-499539165</v>
          </cell>
        </row>
        <row r="199">
          <cell r="B199">
            <v>7</v>
          </cell>
          <cell r="G199" t="str">
            <v>412095</v>
          </cell>
          <cell r="I199" t="str">
            <v>510</v>
          </cell>
          <cell r="M199">
            <v>0</v>
          </cell>
          <cell r="N199">
            <v>-66000</v>
          </cell>
          <cell r="P199">
            <v>-72000</v>
          </cell>
          <cell r="Q199">
            <v>0</v>
          </cell>
        </row>
        <row r="200">
          <cell r="B200">
            <v>7</v>
          </cell>
          <cell r="G200" t="str">
            <v>412095</v>
          </cell>
          <cell r="I200" t="str">
            <v>510</v>
          </cell>
          <cell r="M200">
            <v>-11049540</v>
          </cell>
          <cell r="N200">
            <v>-33400775</v>
          </cell>
          <cell r="P200">
            <v>-11585120</v>
          </cell>
          <cell r="Q200">
            <v>-28931930</v>
          </cell>
        </row>
        <row r="201">
          <cell r="B201">
            <v>7</v>
          </cell>
          <cell r="G201" t="str">
            <v>412095</v>
          </cell>
          <cell r="I201" t="str">
            <v>510</v>
          </cell>
          <cell r="M201">
            <v>0</v>
          </cell>
          <cell r="N201">
            <v>-3744000</v>
          </cell>
          <cell r="P201">
            <v>-5199000</v>
          </cell>
          <cell r="Q201">
            <v>-1881000</v>
          </cell>
        </row>
        <row r="202">
          <cell r="B202">
            <v>7</v>
          </cell>
          <cell r="G202" t="str">
            <v>412095</v>
          </cell>
          <cell r="I202" t="str">
            <v>510</v>
          </cell>
          <cell r="M202">
            <v>-344111711</v>
          </cell>
          <cell r="N202">
            <v>-247898598</v>
          </cell>
          <cell r="P202">
            <v>-216481522</v>
          </cell>
          <cell r="Q202">
            <v>-297103789</v>
          </cell>
        </row>
        <row r="203">
          <cell r="B203">
            <v>7</v>
          </cell>
          <cell r="G203" t="str">
            <v>412095</v>
          </cell>
          <cell r="I203" t="str">
            <v>550</v>
          </cell>
          <cell r="M203">
            <v>0</v>
          </cell>
          <cell r="N203">
            <v>0</v>
          </cell>
          <cell r="P203">
            <v>0</v>
          </cell>
          <cell r="Q203">
            <v>0</v>
          </cell>
        </row>
        <row r="204">
          <cell r="B204">
            <v>7</v>
          </cell>
          <cell r="G204" t="str">
            <v>412095</v>
          </cell>
          <cell r="I204" t="str">
            <v>550</v>
          </cell>
          <cell r="M204">
            <v>73262881.540000007</v>
          </cell>
          <cell r="N204">
            <v>53395946.170000002</v>
          </cell>
          <cell r="P204">
            <v>52407020.420000002</v>
          </cell>
          <cell r="Q204">
            <v>92156408.799999997</v>
          </cell>
        </row>
        <row r="205">
          <cell r="B205">
            <v>7</v>
          </cell>
          <cell r="G205" t="str">
            <v>412095</v>
          </cell>
          <cell r="I205" t="str">
            <v>550</v>
          </cell>
          <cell r="M205">
            <v>8888315.7599999998</v>
          </cell>
          <cell r="N205">
            <v>7058229</v>
          </cell>
          <cell r="P205">
            <v>11260290</v>
          </cell>
          <cell r="Q205">
            <v>12717994</v>
          </cell>
        </row>
        <row r="206">
          <cell r="B206">
            <v>7</v>
          </cell>
          <cell r="G206" t="str">
            <v>412095</v>
          </cell>
          <cell r="I206" t="str">
            <v>550</v>
          </cell>
          <cell r="M206">
            <v>0</v>
          </cell>
          <cell r="N206">
            <v>0</v>
          </cell>
          <cell r="P206">
            <v>0</v>
          </cell>
          <cell r="Q206">
            <v>0</v>
          </cell>
        </row>
        <row r="207">
          <cell r="B207">
            <v>7</v>
          </cell>
          <cell r="G207" t="str">
            <v>412095</v>
          </cell>
          <cell r="I207" t="str">
            <v>550</v>
          </cell>
          <cell r="M207">
            <v>24388833.52</v>
          </cell>
          <cell r="N207">
            <v>16295664</v>
          </cell>
          <cell r="P207">
            <v>9598211.8200000003</v>
          </cell>
          <cell r="Q207">
            <v>22994102.960000001</v>
          </cell>
        </row>
        <row r="208">
          <cell r="B208">
            <v>7</v>
          </cell>
          <cell r="G208" t="str">
            <v>412095</v>
          </cell>
          <cell r="I208" t="str">
            <v>550</v>
          </cell>
          <cell r="M208">
            <v>690910.18</v>
          </cell>
          <cell r="N208">
            <v>745049.82</v>
          </cell>
          <cell r="P208">
            <v>1336268.1100000001</v>
          </cell>
          <cell r="Q208">
            <v>1671126.17</v>
          </cell>
        </row>
        <row r="209">
          <cell r="B209">
            <v>7</v>
          </cell>
          <cell r="G209" t="str">
            <v>412095</v>
          </cell>
          <cell r="I209" t="str">
            <v>550</v>
          </cell>
          <cell r="M209">
            <v>0</v>
          </cell>
          <cell r="N209">
            <v>0</v>
          </cell>
          <cell r="P209">
            <v>0</v>
          </cell>
          <cell r="Q209">
            <v>0</v>
          </cell>
        </row>
        <row r="210">
          <cell r="B210">
            <v>7</v>
          </cell>
          <cell r="G210" t="str">
            <v>412095</v>
          </cell>
          <cell r="I210" t="str">
            <v>550</v>
          </cell>
          <cell r="M210">
            <v>57683211.119999997</v>
          </cell>
          <cell r="N210">
            <v>46880343.829999998</v>
          </cell>
          <cell r="P210">
            <v>34250675.539999999</v>
          </cell>
          <cell r="Q210">
            <v>48477217.310000002</v>
          </cell>
        </row>
        <row r="211">
          <cell r="B211">
            <v>7</v>
          </cell>
          <cell r="G211" t="str">
            <v>412095</v>
          </cell>
          <cell r="I211" t="str">
            <v>550</v>
          </cell>
          <cell r="M211">
            <v>0</v>
          </cell>
          <cell r="N211">
            <v>0</v>
          </cell>
          <cell r="P211">
            <v>0</v>
          </cell>
          <cell r="Q211">
            <v>0</v>
          </cell>
        </row>
        <row r="212">
          <cell r="B212">
            <v>7</v>
          </cell>
          <cell r="G212" t="str">
            <v>412095</v>
          </cell>
          <cell r="I212" t="str">
            <v>550</v>
          </cell>
          <cell r="M212">
            <v>27218759.52</v>
          </cell>
          <cell r="N212">
            <v>19492330.890000001</v>
          </cell>
          <cell r="P212">
            <v>10572288.17</v>
          </cell>
          <cell r="Q212">
            <v>24645750.34</v>
          </cell>
        </row>
        <row r="213">
          <cell r="B213">
            <v>7</v>
          </cell>
          <cell r="G213" t="str">
            <v>412095</v>
          </cell>
          <cell r="I213" t="str">
            <v>550</v>
          </cell>
          <cell r="M213">
            <v>4242724.22</v>
          </cell>
          <cell r="N213">
            <v>6683225.6100000003</v>
          </cell>
          <cell r="P213">
            <v>7009935.4100000001</v>
          </cell>
          <cell r="Q213">
            <v>12792853.51</v>
          </cell>
        </row>
        <row r="214">
          <cell r="B214">
            <v>7</v>
          </cell>
          <cell r="G214" t="str">
            <v>412095</v>
          </cell>
          <cell r="I214" t="str">
            <v>550</v>
          </cell>
          <cell r="M214">
            <v>0</v>
          </cell>
          <cell r="N214">
            <v>0</v>
          </cell>
          <cell r="P214">
            <v>0</v>
          </cell>
          <cell r="Q214">
            <v>0</v>
          </cell>
        </row>
        <row r="215">
          <cell r="B215">
            <v>7</v>
          </cell>
          <cell r="G215" t="str">
            <v>412095</v>
          </cell>
          <cell r="I215" t="str">
            <v>550</v>
          </cell>
          <cell r="M215">
            <v>36406165</v>
          </cell>
          <cell r="N215">
            <v>21742221.41</v>
          </cell>
          <cell r="P215">
            <v>13941749.67</v>
          </cell>
          <cell r="Q215">
            <v>32154805.530000001</v>
          </cell>
        </row>
        <row r="216">
          <cell r="B216">
            <v>7</v>
          </cell>
          <cell r="G216" t="str">
            <v>412095</v>
          </cell>
          <cell r="I216" t="str">
            <v>550</v>
          </cell>
          <cell r="M216">
            <v>1677216</v>
          </cell>
          <cell r="N216">
            <v>1768719</v>
          </cell>
          <cell r="P216">
            <v>1488627</v>
          </cell>
          <cell r="Q216">
            <v>1065964</v>
          </cell>
        </row>
        <row r="217">
          <cell r="B217">
            <v>7</v>
          </cell>
          <cell r="G217" t="str">
            <v>412095</v>
          </cell>
          <cell r="I217" t="str">
            <v>550</v>
          </cell>
          <cell r="M217">
            <v>0</v>
          </cell>
          <cell r="N217">
            <v>0</v>
          </cell>
          <cell r="P217">
            <v>0</v>
          </cell>
          <cell r="Q217">
            <v>0</v>
          </cell>
        </row>
        <row r="218">
          <cell r="B218">
            <v>7</v>
          </cell>
          <cell r="G218" t="str">
            <v>412095</v>
          </cell>
          <cell r="I218" t="str">
            <v>550</v>
          </cell>
          <cell r="M218">
            <v>16326291.640000001</v>
          </cell>
          <cell r="N218">
            <v>10508825.83</v>
          </cell>
          <cell r="P218">
            <v>7463403.4100000001</v>
          </cell>
          <cell r="Q218">
            <v>13278249.99</v>
          </cell>
        </row>
        <row r="219">
          <cell r="B219">
            <v>7</v>
          </cell>
          <cell r="G219" t="str">
            <v>412095</v>
          </cell>
          <cell r="I219" t="str">
            <v>550</v>
          </cell>
          <cell r="M219">
            <v>2717728</v>
          </cell>
          <cell r="N219">
            <v>1744824</v>
          </cell>
          <cell r="P219">
            <v>3042951</v>
          </cell>
          <cell r="Q219">
            <v>2719081</v>
          </cell>
        </row>
        <row r="220">
          <cell r="B220">
            <v>7</v>
          </cell>
          <cell r="G220" t="str">
            <v>412095</v>
          </cell>
          <cell r="I220" t="str">
            <v>550</v>
          </cell>
          <cell r="M220">
            <v>993045</v>
          </cell>
          <cell r="N220">
            <v>20103311.870000001</v>
          </cell>
          <cell r="P220">
            <v>8391996</v>
          </cell>
          <cell r="Q220">
            <v>36263219</v>
          </cell>
        </row>
        <row r="221">
          <cell r="B221">
            <v>7</v>
          </cell>
          <cell r="G221" t="str">
            <v>412095</v>
          </cell>
          <cell r="I221" t="str">
            <v>550</v>
          </cell>
          <cell r="M221">
            <v>0</v>
          </cell>
          <cell r="N221">
            <v>0</v>
          </cell>
          <cell r="P221">
            <v>10800</v>
          </cell>
          <cell r="Q221">
            <v>0</v>
          </cell>
        </row>
        <row r="222">
          <cell r="B222">
            <v>7</v>
          </cell>
          <cell r="G222" t="str">
            <v>412095</v>
          </cell>
          <cell r="I222" t="str">
            <v>550</v>
          </cell>
          <cell r="M222">
            <v>27440230.329999998</v>
          </cell>
          <cell r="N222">
            <v>22889031.84</v>
          </cell>
          <cell r="P222">
            <v>12239949.289999999</v>
          </cell>
          <cell r="Q222">
            <v>26242037.059999999</v>
          </cell>
        </row>
        <row r="223">
          <cell r="B223">
            <v>7</v>
          </cell>
          <cell r="G223" t="str">
            <v>412095</v>
          </cell>
          <cell r="I223" t="str">
            <v>550</v>
          </cell>
          <cell r="M223">
            <v>12159622.08</v>
          </cell>
          <cell r="N223">
            <v>8084736</v>
          </cell>
          <cell r="P223">
            <v>17215304</v>
          </cell>
          <cell r="Q223">
            <v>15275166</v>
          </cell>
        </row>
        <row r="224">
          <cell r="B224">
            <v>7</v>
          </cell>
          <cell r="G224" t="str">
            <v>412095</v>
          </cell>
          <cell r="I224" t="str">
            <v>550</v>
          </cell>
          <cell r="M224">
            <v>52438477.509999998</v>
          </cell>
          <cell r="N224">
            <v>56981343.689999998</v>
          </cell>
          <cell r="P224">
            <v>36869229.060000002</v>
          </cell>
          <cell r="Q224">
            <v>74672691.480000004</v>
          </cell>
        </row>
        <row r="225">
          <cell r="B225">
            <v>7</v>
          </cell>
          <cell r="G225" t="str">
            <v>412095</v>
          </cell>
          <cell r="I225" t="str">
            <v>550</v>
          </cell>
          <cell r="M225">
            <v>1657430.79</v>
          </cell>
          <cell r="N225">
            <v>5010116.25</v>
          </cell>
          <cell r="P225">
            <v>1737768</v>
          </cell>
          <cell r="Q225">
            <v>4339789.5</v>
          </cell>
        </row>
        <row r="226">
          <cell r="B226">
            <v>7</v>
          </cell>
          <cell r="G226" t="str">
            <v>412095</v>
          </cell>
          <cell r="I226" t="str">
            <v>550</v>
          </cell>
          <cell r="M226">
            <v>51383341.25</v>
          </cell>
          <cell r="N226">
            <v>37184786.299999997</v>
          </cell>
          <cell r="P226">
            <v>29628316.25</v>
          </cell>
          <cell r="Q226">
            <v>44565567.880000003</v>
          </cell>
        </row>
        <row r="227">
          <cell r="B227">
            <v>7</v>
          </cell>
          <cell r="G227" t="str">
            <v>412095</v>
          </cell>
          <cell r="I227" t="str">
            <v>560</v>
          </cell>
          <cell r="M227">
            <v>0</v>
          </cell>
          <cell r="N227">
            <v>8421</v>
          </cell>
          <cell r="P227">
            <v>125793</v>
          </cell>
          <cell r="Q227">
            <v>457765</v>
          </cell>
        </row>
        <row r="228">
          <cell r="B228">
            <v>7</v>
          </cell>
          <cell r="G228" t="str">
            <v>412095</v>
          </cell>
          <cell r="I228" t="str">
            <v>560</v>
          </cell>
          <cell r="M228">
            <v>2325540</v>
          </cell>
          <cell r="N228">
            <v>7556284</v>
          </cell>
          <cell r="P228">
            <v>1250018</v>
          </cell>
          <cell r="Q228">
            <v>8505947</v>
          </cell>
        </row>
        <row r="229">
          <cell r="B229">
            <v>7</v>
          </cell>
          <cell r="G229" t="str">
            <v>412095</v>
          </cell>
          <cell r="I229" t="str">
            <v>560</v>
          </cell>
          <cell r="M229">
            <v>0</v>
          </cell>
          <cell r="N229">
            <v>803677</v>
          </cell>
          <cell r="P229">
            <v>1489362</v>
          </cell>
          <cell r="Q229">
            <v>3892188</v>
          </cell>
        </row>
        <row r="230">
          <cell r="B230">
            <v>7</v>
          </cell>
          <cell r="G230" t="str">
            <v>412095</v>
          </cell>
          <cell r="I230" t="str">
            <v>560</v>
          </cell>
          <cell r="M230">
            <v>0</v>
          </cell>
          <cell r="N230">
            <v>0</v>
          </cell>
          <cell r="P230">
            <v>1584</v>
          </cell>
          <cell r="Q230">
            <v>0</v>
          </cell>
        </row>
        <row r="231">
          <cell r="B231">
            <v>7</v>
          </cell>
          <cell r="G231" t="str">
            <v>412095</v>
          </cell>
          <cell r="I231" t="str">
            <v>560</v>
          </cell>
          <cell r="M231">
            <v>-57198</v>
          </cell>
          <cell r="N231">
            <v>1857598</v>
          </cell>
          <cell r="P231">
            <v>814914</v>
          </cell>
          <cell r="Q231">
            <v>0</v>
          </cell>
        </row>
        <row r="232">
          <cell r="B232">
            <v>7</v>
          </cell>
          <cell r="G232" t="str">
            <v>412095</v>
          </cell>
          <cell r="I232" t="str">
            <v>560</v>
          </cell>
          <cell r="M232">
            <v>0</v>
          </cell>
          <cell r="N232">
            <v>0</v>
          </cell>
          <cell r="P232">
            <v>7806</v>
          </cell>
          <cell r="Q232">
            <v>0</v>
          </cell>
        </row>
        <row r="233">
          <cell r="B233">
            <v>7</v>
          </cell>
          <cell r="G233" t="str">
            <v>412095</v>
          </cell>
          <cell r="I233" t="str">
            <v>560</v>
          </cell>
          <cell r="M233">
            <v>0</v>
          </cell>
          <cell r="N233">
            <v>0</v>
          </cell>
          <cell r="P233">
            <v>6600</v>
          </cell>
          <cell r="Q233">
            <v>0</v>
          </cell>
        </row>
        <row r="234">
          <cell r="B234">
            <v>7</v>
          </cell>
          <cell r="G234" t="str">
            <v>412095</v>
          </cell>
          <cell r="I234" t="str">
            <v>560</v>
          </cell>
          <cell r="M234">
            <v>1982335.98</v>
          </cell>
          <cell r="N234">
            <v>2667560</v>
          </cell>
          <cell r="P234">
            <v>3506253.63</v>
          </cell>
          <cell r="Q234">
            <v>3012680</v>
          </cell>
        </row>
        <row r="235">
          <cell r="B235">
            <v>7</v>
          </cell>
          <cell r="G235" t="str">
            <v>412095</v>
          </cell>
          <cell r="I235" t="str">
            <v>560</v>
          </cell>
          <cell r="M235">
            <v>0</v>
          </cell>
          <cell r="N235">
            <v>0</v>
          </cell>
          <cell r="P235">
            <v>0</v>
          </cell>
          <cell r="Q235">
            <v>0</v>
          </cell>
        </row>
        <row r="236">
          <cell r="B236">
            <v>7</v>
          </cell>
          <cell r="G236" t="str">
            <v>412095</v>
          </cell>
          <cell r="I236" t="str">
            <v>560</v>
          </cell>
          <cell r="M236">
            <v>3321771</v>
          </cell>
          <cell r="N236">
            <v>5566202</v>
          </cell>
          <cell r="P236">
            <v>8187600</v>
          </cell>
          <cell r="Q236">
            <v>374546</v>
          </cell>
        </row>
        <row r="237">
          <cell r="B237">
            <v>7</v>
          </cell>
          <cell r="G237" t="str">
            <v>412095</v>
          </cell>
          <cell r="I237" t="str">
            <v>560</v>
          </cell>
          <cell r="M237">
            <v>115144</v>
          </cell>
          <cell r="N237">
            <v>1153744</v>
          </cell>
          <cell r="P237">
            <v>13435</v>
          </cell>
          <cell r="Q237">
            <v>337907</v>
          </cell>
        </row>
        <row r="238">
          <cell r="B238">
            <v>7</v>
          </cell>
          <cell r="G238" t="str">
            <v>412095</v>
          </cell>
          <cell r="I238" t="str">
            <v>560</v>
          </cell>
          <cell r="M238">
            <v>0</v>
          </cell>
          <cell r="N238">
            <v>133274</v>
          </cell>
          <cell r="P238">
            <v>723327</v>
          </cell>
          <cell r="Q238">
            <v>381751</v>
          </cell>
        </row>
        <row r="239">
          <cell r="B239">
            <v>7</v>
          </cell>
          <cell r="G239" t="str">
            <v>412095</v>
          </cell>
          <cell r="I239" t="str">
            <v>560</v>
          </cell>
          <cell r="M239">
            <v>6071674</v>
          </cell>
          <cell r="N239">
            <v>10252822</v>
          </cell>
          <cell r="P239">
            <v>6327957</v>
          </cell>
          <cell r="Q239">
            <v>8613895</v>
          </cell>
        </row>
        <row r="240">
          <cell r="B240">
            <v>7</v>
          </cell>
          <cell r="G240" t="str">
            <v>412095</v>
          </cell>
          <cell r="I240" t="str">
            <v>560</v>
          </cell>
          <cell r="M240">
            <v>123302</v>
          </cell>
          <cell r="N240">
            <v>1015524</v>
          </cell>
          <cell r="P240">
            <v>1324916</v>
          </cell>
          <cell r="Q240">
            <v>680155</v>
          </cell>
        </row>
        <row r="241">
          <cell r="B241">
            <v>7</v>
          </cell>
          <cell r="G241" t="str">
            <v>412095</v>
          </cell>
          <cell r="I241" t="str">
            <v>560</v>
          </cell>
          <cell r="M241">
            <v>0</v>
          </cell>
          <cell r="N241">
            <v>0</v>
          </cell>
          <cell r="P241">
            <v>0</v>
          </cell>
          <cell r="Q241">
            <v>10000</v>
          </cell>
        </row>
        <row r="242">
          <cell r="B242">
            <v>7</v>
          </cell>
          <cell r="G242" t="str">
            <v>412095</v>
          </cell>
          <cell r="I242" t="str">
            <v>560</v>
          </cell>
          <cell r="M242">
            <v>3673642</v>
          </cell>
          <cell r="N242">
            <v>2169157</v>
          </cell>
          <cell r="P242">
            <v>2579733</v>
          </cell>
          <cell r="Q242">
            <v>388940</v>
          </cell>
        </row>
        <row r="243">
          <cell r="B243">
            <v>7</v>
          </cell>
          <cell r="G243" t="str">
            <v>412095</v>
          </cell>
          <cell r="I243" t="str">
            <v>560</v>
          </cell>
          <cell r="M243">
            <v>13755</v>
          </cell>
          <cell r="N243">
            <v>42756</v>
          </cell>
          <cell r="P243">
            <v>2617988</v>
          </cell>
          <cell r="Q243">
            <v>710066</v>
          </cell>
        </row>
        <row r="244">
          <cell r="B244">
            <v>7</v>
          </cell>
          <cell r="G244" t="str">
            <v>412095</v>
          </cell>
          <cell r="I244" t="str">
            <v>560</v>
          </cell>
          <cell r="M244">
            <v>0</v>
          </cell>
          <cell r="N244">
            <v>0</v>
          </cell>
          <cell r="P244">
            <v>0</v>
          </cell>
          <cell r="Q244">
            <v>0</v>
          </cell>
        </row>
        <row r="245">
          <cell r="B245">
            <v>7</v>
          </cell>
          <cell r="G245" t="str">
            <v>412095</v>
          </cell>
          <cell r="I245" t="str">
            <v>560</v>
          </cell>
          <cell r="M245">
            <v>0</v>
          </cell>
          <cell r="N245">
            <v>0</v>
          </cell>
          <cell r="P245">
            <v>0</v>
          </cell>
          <cell r="Q245">
            <v>0</v>
          </cell>
        </row>
        <row r="246">
          <cell r="B246">
            <v>7</v>
          </cell>
          <cell r="G246" t="str">
            <v>412095</v>
          </cell>
          <cell r="I246" t="str">
            <v>560</v>
          </cell>
          <cell r="M246">
            <v>0</v>
          </cell>
          <cell r="N246">
            <v>0</v>
          </cell>
          <cell r="P246">
            <v>108333</v>
          </cell>
          <cell r="Q246">
            <v>0</v>
          </cell>
        </row>
        <row r="247">
          <cell r="B247">
            <v>7</v>
          </cell>
          <cell r="G247" t="str">
            <v>412095</v>
          </cell>
          <cell r="I247" t="str">
            <v>560</v>
          </cell>
          <cell r="M247">
            <v>3373518.5</v>
          </cell>
          <cell r="N247">
            <v>2415670.13</v>
          </cell>
          <cell r="P247">
            <v>188808</v>
          </cell>
          <cell r="Q247">
            <v>19419</v>
          </cell>
        </row>
        <row r="248">
          <cell r="B248">
            <v>7</v>
          </cell>
          <cell r="G248" t="str">
            <v>412095</v>
          </cell>
          <cell r="I248" t="str">
            <v>560</v>
          </cell>
          <cell r="M248">
            <v>0</v>
          </cell>
          <cell r="N248">
            <v>1673340.21</v>
          </cell>
          <cell r="P248">
            <v>428050</v>
          </cell>
          <cell r="Q248">
            <v>5431257</v>
          </cell>
        </row>
        <row r="249">
          <cell r="B249">
            <v>7</v>
          </cell>
          <cell r="G249" t="str">
            <v>412095</v>
          </cell>
          <cell r="I249" t="str">
            <v>560</v>
          </cell>
          <cell r="M249">
            <v>0</v>
          </cell>
          <cell r="N249">
            <v>0</v>
          </cell>
          <cell r="P249">
            <v>0</v>
          </cell>
          <cell r="Q249">
            <v>0</v>
          </cell>
        </row>
        <row r="250">
          <cell r="B250">
            <v>7</v>
          </cell>
          <cell r="G250" t="str">
            <v>412095</v>
          </cell>
          <cell r="I250" t="str">
            <v>560</v>
          </cell>
          <cell r="M250">
            <v>0</v>
          </cell>
          <cell r="N250">
            <v>0</v>
          </cell>
          <cell r="P250">
            <v>0</v>
          </cell>
          <cell r="Q250">
            <v>0</v>
          </cell>
        </row>
        <row r="251">
          <cell r="B251">
            <v>7</v>
          </cell>
          <cell r="G251" t="str">
            <v>412095</v>
          </cell>
          <cell r="I251" t="str">
            <v>560</v>
          </cell>
          <cell r="M251">
            <v>0</v>
          </cell>
          <cell r="N251">
            <v>0</v>
          </cell>
          <cell r="P251">
            <v>0</v>
          </cell>
          <cell r="Q251">
            <v>0</v>
          </cell>
        </row>
        <row r="252">
          <cell r="B252">
            <v>7</v>
          </cell>
          <cell r="G252" t="str">
            <v>412095</v>
          </cell>
          <cell r="I252" t="str">
            <v>570</v>
          </cell>
          <cell r="M252">
            <v>6156830</v>
          </cell>
          <cell r="N252">
            <v>0</v>
          </cell>
          <cell r="P252">
            <v>0</v>
          </cell>
          <cell r="Q252">
            <v>0</v>
          </cell>
        </row>
        <row r="253">
          <cell r="B253">
            <v>7</v>
          </cell>
          <cell r="G253" t="str">
            <v>412095</v>
          </cell>
          <cell r="I253" t="str">
            <v>570</v>
          </cell>
          <cell r="M253">
            <v>115045</v>
          </cell>
          <cell r="N253">
            <v>76985</v>
          </cell>
          <cell r="P253">
            <v>25950</v>
          </cell>
          <cell r="Q253">
            <v>17300</v>
          </cell>
        </row>
        <row r="254">
          <cell r="B254">
            <v>7</v>
          </cell>
          <cell r="G254" t="str">
            <v>412095</v>
          </cell>
          <cell r="I254" t="str">
            <v>570</v>
          </cell>
          <cell r="M254">
            <v>94352</v>
          </cell>
          <cell r="N254">
            <v>0</v>
          </cell>
          <cell r="P254">
            <v>0</v>
          </cell>
          <cell r="Q254">
            <v>0</v>
          </cell>
        </row>
        <row r="255">
          <cell r="B255">
            <v>7</v>
          </cell>
          <cell r="G255" t="str">
            <v>412095</v>
          </cell>
          <cell r="I255" t="str">
            <v>570</v>
          </cell>
          <cell r="M255">
            <v>1395805.92</v>
          </cell>
          <cell r="N255">
            <v>0</v>
          </cell>
          <cell r="P255">
            <v>0</v>
          </cell>
          <cell r="Q255">
            <v>0</v>
          </cell>
        </row>
        <row r="256">
          <cell r="B256">
            <v>7</v>
          </cell>
          <cell r="G256" t="str">
            <v>412095</v>
          </cell>
          <cell r="I256" t="str">
            <v>570</v>
          </cell>
          <cell r="M256">
            <v>1164037.92</v>
          </cell>
          <cell r="N256">
            <v>0</v>
          </cell>
          <cell r="P256">
            <v>0</v>
          </cell>
          <cell r="Q256">
            <v>0</v>
          </cell>
        </row>
        <row r="257">
          <cell r="B257">
            <v>7</v>
          </cell>
          <cell r="G257" t="str">
            <v>412095</v>
          </cell>
          <cell r="I257" t="str">
            <v>570</v>
          </cell>
          <cell r="M257">
            <v>4746836.7699999996</v>
          </cell>
          <cell r="N257">
            <v>-47394.63</v>
          </cell>
          <cell r="P257">
            <v>0</v>
          </cell>
          <cell r="Q257">
            <v>0</v>
          </cell>
        </row>
        <row r="258">
          <cell r="B258">
            <v>7</v>
          </cell>
          <cell r="G258" t="str">
            <v>412095</v>
          </cell>
          <cell r="I258" t="str">
            <v>570</v>
          </cell>
          <cell r="M258">
            <v>5635026.1399999997</v>
          </cell>
          <cell r="N258">
            <v>0</v>
          </cell>
          <cell r="P258">
            <v>0</v>
          </cell>
          <cell r="Q258">
            <v>0</v>
          </cell>
        </row>
        <row r="259">
          <cell r="B259">
            <v>7</v>
          </cell>
          <cell r="G259" t="str">
            <v>413595</v>
          </cell>
          <cell r="I259" t="str">
            <v>130</v>
          </cell>
          <cell r="M259">
            <v>-1924660</v>
          </cell>
          <cell r="N259">
            <v>-81051</v>
          </cell>
          <cell r="P259">
            <v>-309729464</v>
          </cell>
          <cell r="Q259">
            <v>-192807646</v>
          </cell>
        </row>
        <row r="260">
          <cell r="B260">
            <v>7</v>
          </cell>
          <cell r="G260" t="str">
            <v>413595</v>
          </cell>
          <cell r="I260" t="str">
            <v>330</v>
          </cell>
          <cell r="M260">
            <v>-3429825</v>
          </cell>
          <cell r="N260">
            <v>-1371930</v>
          </cell>
          <cell r="P260">
            <v>-2286500</v>
          </cell>
          <cell r="Q260">
            <v>-39621930</v>
          </cell>
        </row>
        <row r="261">
          <cell r="B261">
            <v>7</v>
          </cell>
          <cell r="G261" t="str">
            <v>413595</v>
          </cell>
          <cell r="I261" t="str">
            <v>510</v>
          </cell>
          <cell r="M261">
            <v>0</v>
          </cell>
          <cell r="N261">
            <v>-434865</v>
          </cell>
          <cell r="P261">
            <v>-1238788</v>
          </cell>
          <cell r="Q261">
            <v>-1869000</v>
          </cell>
        </row>
        <row r="262">
          <cell r="B262">
            <v>7</v>
          </cell>
          <cell r="G262" t="str">
            <v>413595</v>
          </cell>
          <cell r="I262" t="str">
            <v>530</v>
          </cell>
          <cell r="M262">
            <v>0</v>
          </cell>
          <cell r="N262">
            <v>0</v>
          </cell>
          <cell r="P262">
            <v>0</v>
          </cell>
          <cell r="Q262">
            <v>0</v>
          </cell>
        </row>
        <row r="263">
          <cell r="B263">
            <v>7</v>
          </cell>
          <cell r="G263" t="str">
            <v>417514</v>
          </cell>
          <cell r="I263" t="str">
            <v>1</v>
          </cell>
          <cell r="M263">
            <v>2388255.9</v>
          </cell>
          <cell r="N263">
            <v>901757</v>
          </cell>
          <cell r="P263">
            <v>1454250</v>
          </cell>
          <cell r="Q263">
            <v>1451253.3</v>
          </cell>
        </row>
        <row r="264">
          <cell r="B264">
            <v>7</v>
          </cell>
          <cell r="G264" t="str">
            <v>417514</v>
          </cell>
          <cell r="I264" t="str">
            <v>1</v>
          </cell>
          <cell r="M264">
            <v>540090</v>
          </cell>
          <cell r="N264">
            <v>58215</v>
          </cell>
          <cell r="P264">
            <v>408900</v>
          </cell>
          <cell r="Q264">
            <v>585280</v>
          </cell>
        </row>
        <row r="265">
          <cell r="B265">
            <v>7</v>
          </cell>
          <cell r="G265" t="str">
            <v>417514</v>
          </cell>
          <cell r="I265" t="str">
            <v>1</v>
          </cell>
          <cell r="M265">
            <v>0</v>
          </cell>
          <cell r="N265">
            <v>0</v>
          </cell>
          <cell r="P265">
            <v>0</v>
          </cell>
          <cell r="Q265">
            <v>0</v>
          </cell>
        </row>
        <row r="266">
          <cell r="B266">
            <v>7</v>
          </cell>
          <cell r="G266" t="str">
            <v>417514</v>
          </cell>
          <cell r="I266" t="str">
            <v>1</v>
          </cell>
          <cell r="M266">
            <v>735460</v>
          </cell>
          <cell r="N266">
            <v>246910</v>
          </cell>
          <cell r="P266">
            <v>299230</v>
          </cell>
          <cell r="Q266">
            <v>336920</v>
          </cell>
        </row>
        <row r="267">
          <cell r="B267">
            <v>7</v>
          </cell>
          <cell r="G267" t="str">
            <v>417514</v>
          </cell>
          <cell r="I267" t="str">
            <v>1</v>
          </cell>
          <cell r="M267">
            <v>632700</v>
          </cell>
          <cell r="N267">
            <v>5700</v>
          </cell>
          <cell r="P267">
            <v>5700</v>
          </cell>
          <cell r="Q267">
            <v>416100</v>
          </cell>
        </row>
        <row r="268">
          <cell r="B268">
            <v>7</v>
          </cell>
          <cell r="G268" t="str">
            <v>417514</v>
          </cell>
          <cell r="I268" t="str">
            <v>1</v>
          </cell>
          <cell r="M268">
            <v>579040</v>
          </cell>
          <cell r="N268">
            <v>2222852</v>
          </cell>
          <cell r="P268">
            <v>0</v>
          </cell>
          <cell r="Q268">
            <v>0</v>
          </cell>
        </row>
        <row r="269">
          <cell r="B269">
            <v>7</v>
          </cell>
          <cell r="G269" t="str">
            <v>417514</v>
          </cell>
          <cell r="I269" t="str">
            <v>1</v>
          </cell>
          <cell r="M269">
            <v>27410</v>
          </cell>
          <cell r="N269">
            <v>456200</v>
          </cell>
          <cell r="P269">
            <v>597050</v>
          </cell>
          <cell r="Q269">
            <v>195555</v>
          </cell>
        </row>
        <row r="270">
          <cell r="B270">
            <v>7</v>
          </cell>
          <cell r="G270" t="str">
            <v>417514</v>
          </cell>
          <cell r="I270" t="str">
            <v>1</v>
          </cell>
          <cell r="M270">
            <v>0</v>
          </cell>
          <cell r="N270">
            <v>0</v>
          </cell>
          <cell r="P270">
            <v>22800</v>
          </cell>
          <cell r="Q270">
            <v>0</v>
          </cell>
        </row>
        <row r="271">
          <cell r="B271">
            <v>7</v>
          </cell>
          <cell r="G271" t="str">
            <v>417514</v>
          </cell>
          <cell r="I271" t="str">
            <v>1</v>
          </cell>
          <cell r="M271">
            <v>1220080</v>
          </cell>
          <cell r="N271">
            <v>951070</v>
          </cell>
          <cell r="P271">
            <v>650300</v>
          </cell>
          <cell r="Q271">
            <v>176795</v>
          </cell>
        </row>
        <row r="272">
          <cell r="B272">
            <v>7</v>
          </cell>
          <cell r="G272" t="str">
            <v>417514</v>
          </cell>
          <cell r="I272" t="str">
            <v>1</v>
          </cell>
          <cell r="M272">
            <v>1727520</v>
          </cell>
          <cell r="N272">
            <v>935445</v>
          </cell>
          <cell r="P272">
            <v>276850</v>
          </cell>
          <cell r="Q272">
            <v>846055</v>
          </cell>
        </row>
        <row r="273">
          <cell r="B273">
            <v>7</v>
          </cell>
          <cell r="G273" t="str">
            <v>417514</v>
          </cell>
          <cell r="I273" t="str">
            <v>1</v>
          </cell>
          <cell r="M273">
            <v>1980</v>
          </cell>
          <cell r="N273">
            <v>206840</v>
          </cell>
          <cell r="P273">
            <v>0</v>
          </cell>
          <cell r="Q273">
            <v>12840</v>
          </cell>
        </row>
        <row r="274">
          <cell r="B274">
            <v>7</v>
          </cell>
          <cell r="G274" t="str">
            <v>417514</v>
          </cell>
          <cell r="I274" t="str">
            <v>1</v>
          </cell>
          <cell r="M274">
            <v>178280</v>
          </cell>
          <cell r="N274">
            <v>537690</v>
          </cell>
          <cell r="P274">
            <v>1024620</v>
          </cell>
          <cell r="Q274">
            <v>2661300</v>
          </cell>
        </row>
        <row r="275">
          <cell r="B275">
            <v>7</v>
          </cell>
          <cell r="G275" t="str">
            <v>417514</v>
          </cell>
          <cell r="I275" t="str">
            <v>1</v>
          </cell>
          <cell r="M275">
            <v>48320</v>
          </cell>
          <cell r="N275">
            <v>16930</v>
          </cell>
          <cell r="P275">
            <v>0</v>
          </cell>
          <cell r="Q275">
            <v>990</v>
          </cell>
        </row>
        <row r="276">
          <cell r="B276">
            <v>7</v>
          </cell>
          <cell r="G276" t="str">
            <v>417514</v>
          </cell>
          <cell r="I276" t="str">
            <v>3</v>
          </cell>
          <cell r="M276">
            <v>20564820</v>
          </cell>
          <cell r="N276">
            <v>588000</v>
          </cell>
          <cell r="P276">
            <v>0</v>
          </cell>
          <cell r="Q276">
            <v>1283850</v>
          </cell>
        </row>
        <row r="277">
          <cell r="B277">
            <v>7</v>
          </cell>
          <cell r="G277" t="str">
            <v>417514</v>
          </cell>
          <cell r="I277" t="str">
            <v>3</v>
          </cell>
          <cell r="M277">
            <v>0</v>
          </cell>
          <cell r="N277">
            <v>0</v>
          </cell>
          <cell r="P277">
            <v>0</v>
          </cell>
          <cell r="Q277">
            <v>0</v>
          </cell>
        </row>
        <row r="278">
          <cell r="B278">
            <v>7</v>
          </cell>
          <cell r="G278" t="str">
            <v>417514</v>
          </cell>
          <cell r="I278" t="str">
            <v>5</v>
          </cell>
          <cell r="M278">
            <v>66848977.200000003</v>
          </cell>
          <cell r="N278">
            <v>73023383.920000002</v>
          </cell>
          <cell r="P278">
            <v>48313877.25</v>
          </cell>
          <cell r="Q278">
            <v>45581199.469999999</v>
          </cell>
        </row>
        <row r="279">
          <cell r="B279">
            <v>7</v>
          </cell>
          <cell r="G279" t="str">
            <v>417514</v>
          </cell>
          <cell r="I279" t="str">
            <v>5</v>
          </cell>
          <cell r="M279">
            <v>55910123.600000001</v>
          </cell>
          <cell r="N279">
            <v>33300421.550000001</v>
          </cell>
          <cell r="P279">
            <v>46146076.149999999</v>
          </cell>
          <cell r="Q279">
            <v>36824446.899999999</v>
          </cell>
        </row>
        <row r="280">
          <cell r="B280">
            <v>7</v>
          </cell>
          <cell r="G280" t="str">
            <v>417514</v>
          </cell>
          <cell r="I280" t="str">
            <v>5</v>
          </cell>
          <cell r="M280">
            <v>304892040</v>
          </cell>
          <cell r="N280">
            <v>188586190.80000001</v>
          </cell>
          <cell r="P280">
            <v>99334124</v>
          </cell>
          <cell r="Q280">
            <v>89577410</v>
          </cell>
        </row>
        <row r="281">
          <cell r="B281">
            <v>7</v>
          </cell>
          <cell r="G281" t="str">
            <v>417514</v>
          </cell>
          <cell r="I281" t="str">
            <v>5</v>
          </cell>
          <cell r="M281">
            <v>0</v>
          </cell>
          <cell r="N281">
            <v>4529592</v>
          </cell>
          <cell r="P281">
            <v>0</v>
          </cell>
          <cell r="Q281">
            <v>0</v>
          </cell>
        </row>
        <row r="282">
          <cell r="B282">
            <v>7</v>
          </cell>
          <cell r="G282" t="str">
            <v>417514</v>
          </cell>
          <cell r="I282" t="str">
            <v>5</v>
          </cell>
          <cell r="M282">
            <v>18055987.600000001</v>
          </cell>
          <cell r="N282">
            <v>24693650.899999999</v>
          </cell>
          <cell r="P282">
            <v>14244553.550000001</v>
          </cell>
          <cell r="Q282">
            <v>31472543.300000001</v>
          </cell>
        </row>
        <row r="283">
          <cell r="B283">
            <v>7</v>
          </cell>
          <cell r="G283" t="str">
            <v>417514</v>
          </cell>
          <cell r="I283" t="str">
            <v>5</v>
          </cell>
          <cell r="M283">
            <v>37885541.600000001</v>
          </cell>
          <cell r="N283">
            <v>89957246.799999997</v>
          </cell>
          <cell r="P283">
            <v>21890539.100000001</v>
          </cell>
          <cell r="Q283">
            <v>31049394.199999999</v>
          </cell>
        </row>
        <row r="284">
          <cell r="B284">
            <v>7</v>
          </cell>
          <cell r="G284" t="str">
            <v>417514</v>
          </cell>
          <cell r="I284" t="str">
            <v>5</v>
          </cell>
          <cell r="M284">
            <v>34543349.549999997</v>
          </cell>
          <cell r="N284">
            <v>33045514.539999999</v>
          </cell>
          <cell r="P284">
            <v>14061924.640000001</v>
          </cell>
          <cell r="Q284">
            <v>13836846.369999999</v>
          </cell>
        </row>
        <row r="285">
          <cell r="B285">
            <v>7</v>
          </cell>
          <cell r="G285" t="str">
            <v>417514</v>
          </cell>
          <cell r="I285" t="str">
            <v>5</v>
          </cell>
          <cell r="M285">
            <v>964620</v>
          </cell>
          <cell r="N285">
            <v>1563459</v>
          </cell>
          <cell r="P285">
            <v>-1080145</v>
          </cell>
          <cell r="Q285">
            <v>1703067</v>
          </cell>
        </row>
        <row r="286">
          <cell r="B286">
            <v>7</v>
          </cell>
          <cell r="G286" t="str">
            <v>417514</v>
          </cell>
          <cell r="I286" t="str">
            <v>5</v>
          </cell>
          <cell r="M286">
            <v>10404431.4</v>
          </cell>
          <cell r="N286">
            <v>34780791.75</v>
          </cell>
          <cell r="P286">
            <v>9295252.4000000004</v>
          </cell>
          <cell r="Q286">
            <v>31606497.649999999</v>
          </cell>
        </row>
        <row r="287">
          <cell r="B287">
            <v>7</v>
          </cell>
          <cell r="G287" t="str">
            <v>417514</v>
          </cell>
          <cell r="I287" t="str">
            <v>5</v>
          </cell>
          <cell r="M287">
            <v>2314095</v>
          </cell>
          <cell r="N287">
            <v>287387973</v>
          </cell>
          <cell r="P287">
            <v>406245</v>
          </cell>
          <cell r="Q287">
            <v>3382458</v>
          </cell>
        </row>
        <row r="288">
          <cell r="B288">
            <v>7</v>
          </cell>
          <cell r="G288" t="str">
            <v>417514</v>
          </cell>
          <cell r="I288" t="str">
            <v>5</v>
          </cell>
          <cell r="M288">
            <v>0</v>
          </cell>
          <cell r="N288">
            <v>10196910</v>
          </cell>
          <cell r="P288">
            <v>0</v>
          </cell>
          <cell r="Q288">
            <v>0</v>
          </cell>
        </row>
        <row r="289">
          <cell r="B289">
            <v>7</v>
          </cell>
          <cell r="G289" t="str">
            <v>417514</v>
          </cell>
          <cell r="I289" t="str">
            <v>5</v>
          </cell>
          <cell r="M289">
            <v>0</v>
          </cell>
          <cell r="N289">
            <v>9389505</v>
          </cell>
          <cell r="P289">
            <v>115640</v>
          </cell>
          <cell r="Q289">
            <v>0</v>
          </cell>
        </row>
        <row r="290">
          <cell r="B290">
            <v>7</v>
          </cell>
          <cell r="G290" t="str">
            <v>417595</v>
          </cell>
          <cell r="I290" t="str">
            <v>1</v>
          </cell>
          <cell r="M290">
            <v>5646790.7999999998</v>
          </cell>
          <cell r="N290">
            <v>5136526.9000000004</v>
          </cell>
          <cell r="P290">
            <v>4785754.5</v>
          </cell>
          <cell r="Q290">
            <v>5762096.4100000001</v>
          </cell>
        </row>
        <row r="291">
          <cell r="B291">
            <v>7</v>
          </cell>
          <cell r="G291" t="str">
            <v>417595</v>
          </cell>
          <cell r="I291" t="str">
            <v>1</v>
          </cell>
          <cell r="M291">
            <v>0</v>
          </cell>
          <cell r="N291">
            <v>1691</v>
          </cell>
          <cell r="P291">
            <v>1051802</v>
          </cell>
          <cell r="Q291">
            <v>106127.16</v>
          </cell>
        </row>
        <row r="292">
          <cell r="B292">
            <v>7</v>
          </cell>
          <cell r="G292" t="str">
            <v>417595</v>
          </cell>
          <cell r="I292" t="str">
            <v>1</v>
          </cell>
          <cell r="M292">
            <v>3193677.2</v>
          </cell>
          <cell r="N292">
            <v>1937680.46</v>
          </cell>
          <cell r="P292">
            <v>3301554.73</v>
          </cell>
          <cell r="Q292">
            <v>2068109</v>
          </cell>
        </row>
        <row r="293">
          <cell r="B293">
            <v>7</v>
          </cell>
          <cell r="G293" t="str">
            <v>417595</v>
          </cell>
          <cell r="I293" t="str">
            <v>1</v>
          </cell>
          <cell r="M293">
            <v>6041513</v>
          </cell>
          <cell r="N293">
            <v>891235</v>
          </cell>
          <cell r="P293">
            <v>1116074</v>
          </cell>
          <cell r="Q293">
            <v>259475</v>
          </cell>
        </row>
        <row r="294">
          <cell r="B294">
            <v>7</v>
          </cell>
          <cell r="G294" t="str">
            <v>417595</v>
          </cell>
          <cell r="I294" t="str">
            <v>1</v>
          </cell>
          <cell r="M294">
            <v>43653</v>
          </cell>
          <cell r="N294">
            <v>3215</v>
          </cell>
          <cell r="P294">
            <v>0</v>
          </cell>
          <cell r="Q294">
            <v>0</v>
          </cell>
        </row>
        <row r="295">
          <cell r="B295">
            <v>7</v>
          </cell>
          <cell r="G295" t="str">
            <v>417595</v>
          </cell>
          <cell r="I295" t="str">
            <v>1</v>
          </cell>
          <cell r="M295">
            <v>4757379.4000000004</v>
          </cell>
          <cell r="N295">
            <v>8847778.4000000004</v>
          </cell>
          <cell r="P295">
            <v>2010343</v>
          </cell>
          <cell r="Q295">
            <v>1025655.6</v>
          </cell>
        </row>
        <row r="296">
          <cell r="B296">
            <v>7</v>
          </cell>
          <cell r="G296" t="str">
            <v>417595</v>
          </cell>
          <cell r="I296" t="str">
            <v>1</v>
          </cell>
          <cell r="M296">
            <v>5170</v>
          </cell>
          <cell r="N296">
            <v>0</v>
          </cell>
          <cell r="P296">
            <v>1398</v>
          </cell>
          <cell r="Q296">
            <v>0</v>
          </cell>
        </row>
        <row r="297">
          <cell r="B297">
            <v>7</v>
          </cell>
          <cell r="G297" t="str">
            <v>417595</v>
          </cell>
          <cell r="I297" t="str">
            <v>1</v>
          </cell>
          <cell r="M297">
            <v>0</v>
          </cell>
          <cell r="N297">
            <v>4468</v>
          </cell>
          <cell r="P297">
            <v>16600</v>
          </cell>
          <cell r="Q297">
            <v>0</v>
          </cell>
        </row>
        <row r="298">
          <cell r="B298">
            <v>7</v>
          </cell>
          <cell r="G298" t="str">
            <v>417595</v>
          </cell>
          <cell r="I298" t="str">
            <v>1</v>
          </cell>
          <cell r="M298">
            <v>13053384</v>
          </cell>
          <cell r="N298">
            <v>7158795</v>
          </cell>
          <cell r="P298">
            <v>12458433</v>
          </cell>
          <cell r="Q298">
            <v>7027859</v>
          </cell>
        </row>
        <row r="299">
          <cell r="B299">
            <v>7</v>
          </cell>
          <cell r="G299" t="str">
            <v>417595</v>
          </cell>
          <cell r="I299" t="str">
            <v>1</v>
          </cell>
          <cell r="M299">
            <v>8365818</v>
          </cell>
          <cell r="N299">
            <v>15747384</v>
          </cell>
          <cell r="P299">
            <v>8619330</v>
          </cell>
          <cell r="Q299">
            <v>13264166</v>
          </cell>
        </row>
        <row r="300">
          <cell r="B300">
            <v>7</v>
          </cell>
          <cell r="G300" t="str">
            <v>417595</v>
          </cell>
          <cell r="I300" t="str">
            <v>1</v>
          </cell>
          <cell r="M300">
            <v>0</v>
          </cell>
          <cell r="N300">
            <v>878</v>
          </cell>
          <cell r="P300">
            <v>0</v>
          </cell>
          <cell r="Q300">
            <v>0</v>
          </cell>
        </row>
        <row r="301">
          <cell r="B301">
            <v>7</v>
          </cell>
          <cell r="G301" t="str">
            <v>417595</v>
          </cell>
          <cell r="I301" t="str">
            <v>1</v>
          </cell>
          <cell r="M301">
            <v>987430</v>
          </cell>
          <cell r="N301">
            <v>467195</v>
          </cell>
          <cell r="P301">
            <v>468520</v>
          </cell>
          <cell r="Q301">
            <v>884940</v>
          </cell>
        </row>
        <row r="302">
          <cell r="B302">
            <v>7</v>
          </cell>
          <cell r="G302" t="str">
            <v>417595</v>
          </cell>
          <cell r="I302" t="str">
            <v>1</v>
          </cell>
          <cell r="M302">
            <v>3215</v>
          </cell>
          <cell r="N302">
            <v>0</v>
          </cell>
          <cell r="P302">
            <v>335946</v>
          </cell>
          <cell r="Q302">
            <v>211313</v>
          </cell>
        </row>
        <row r="303">
          <cell r="B303">
            <v>7</v>
          </cell>
          <cell r="G303" t="str">
            <v>417595</v>
          </cell>
          <cell r="I303" t="str">
            <v>1</v>
          </cell>
          <cell r="M303">
            <v>1151392.3</v>
          </cell>
          <cell r="N303">
            <v>2636810</v>
          </cell>
          <cell r="P303">
            <v>3146083.2</v>
          </cell>
          <cell r="Q303">
            <v>3587265.7</v>
          </cell>
        </row>
        <row r="304">
          <cell r="B304">
            <v>7</v>
          </cell>
          <cell r="G304" t="str">
            <v>417595</v>
          </cell>
          <cell r="I304" t="str">
            <v>1</v>
          </cell>
          <cell r="M304">
            <v>41038</v>
          </cell>
          <cell r="N304">
            <v>0</v>
          </cell>
          <cell r="P304">
            <v>0</v>
          </cell>
          <cell r="Q304">
            <v>0</v>
          </cell>
        </row>
        <row r="305">
          <cell r="B305">
            <v>7</v>
          </cell>
          <cell r="G305" t="str">
            <v>417595</v>
          </cell>
          <cell r="I305" t="str">
            <v>1</v>
          </cell>
          <cell r="M305">
            <v>6580375</v>
          </cell>
          <cell r="N305">
            <v>5198165</v>
          </cell>
          <cell r="P305">
            <v>1263395</v>
          </cell>
          <cell r="Q305">
            <v>1864435</v>
          </cell>
        </row>
        <row r="306">
          <cell r="B306">
            <v>7</v>
          </cell>
          <cell r="G306" t="str">
            <v>417595</v>
          </cell>
          <cell r="I306" t="str">
            <v>1</v>
          </cell>
          <cell r="M306">
            <v>31795</v>
          </cell>
          <cell r="N306">
            <v>83924</v>
          </cell>
          <cell r="P306">
            <v>0</v>
          </cell>
          <cell r="Q306">
            <v>65615</v>
          </cell>
        </row>
        <row r="307">
          <cell r="B307">
            <v>7</v>
          </cell>
          <cell r="G307" t="str">
            <v>417595</v>
          </cell>
          <cell r="I307" t="str">
            <v>1</v>
          </cell>
          <cell r="M307">
            <v>727383.6</v>
          </cell>
          <cell r="N307">
            <v>508600</v>
          </cell>
          <cell r="P307">
            <v>536570.4</v>
          </cell>
          <cell r="Q307">
            <v>369953</v>
          </cell>
        </row>
        <row r="308">
          <cell r="B308">
            <v>7</v>
          </cell>
          <cell r="G308" t="str">
            <v>417595</v>
          </cell>
          <cell r="I308" t="str">
            <v>1</v>
          </cell>
          <cell r="M308">
            <v>2163840.75</v>
          </cell>
          <cell r="N308">
            <v>3401127</v>
          </cell>
          <cell r="P308">
            <v>1388561.75</v>
          </cell>
          <cell r="Q308">
            <v>2327148.25</v>
          </cell>
        </row>
        <row r="309">
          <cell r="B309">
            <v>7</v>
          </cell>
          <cell r="G309" t="str">
            <v>417595</v>
          </cell>
          <cell r="I309" t="str">
            <v>1</v>
          </cell>
          <cell r="M309">
            <v>11375.95</v>
          </cell>
          <cell r="N309">
            <v>-7548</v>
          </cell>
          <cell r="P309">
            <v>156324</v>
          </cell>
          <cell r="Q309">
            <v>216500.08</v>
          </cell>
        </row>
        <row r="310">
          <cell r="B310">
            <v>7</v>
          </cell>
          <cell r="G310" t="str">
            <v>417595</v>
          </cell>
          <cell r="I310" t="str">
            <v>1</v>
          </cell>
          <cell r="M310">
            <v>807684.67</v>
          </cell>
          <cell r="N310">
            <v>892887.15</v>
          </cell>
          <cell r="P310">
            <v>695547.91</v>
          </cell>
          <cell r="Q310">
            <v>635929.18000000005</v>
          </cell>
        </row>
        <row r="311">
          <cell r="B311">
            <v>7</v>
          </cell>
          <cell r="G311" t="str">
            <v>417595</v>
          </cell>
          <cell r="I311" t="str">
            <v>1</v>
          </cell>
          <cell r="M311">
            <v>0</v>
          </cell>
          <cell r="N311">
            <v>590895</v>
          </cell>
          <cell r="P311">
            <v>1790</v>
          </cell>
          <cell r="Q311">
            <v>49565</v>
          </cell>
        </row>
        <row r="312">
          <cell r="B312">
            <v>7</v>
          </cell>
          <cell r="G312" t="str">
            <v>417595</v>
          </cell>
          <cell r="I312" t="str">
            <v>1</v>
          </cell>
          <cell r="M312">
            <v>378520</v>
          </cell>
          <cell r="N312">
            <v>249450</v>
          </cell>
          <cell r="P312">
            <v>1090</v>
          </cell>
          <cell r="Q312">
            <v>45600</v>
          </cell>
        </row>
        <row r="313">
          <cell r="B313">
            <v>7</v>
          </cell>
          <cell r="G313" t="str">
            <v>417595</v>
          </cell>
          <cell r="I313" t="str">
            <v>1</v>
          </cell>
          <cell r="M313">
            <v>571830</v>
          </cell>
          <cell r="N313">
            <v>87230</v>
          </cell>
          <cell r="P313">
            <v>495505</v>
          </cell>
          <cell r="Q313">
            <v>613780</v>
          </cell>
        </row>
        <row r="314">
          <cell r="B314">
            <v>7</v>
          </cell>
          <cell r="G314" t="str">
            <v>417595</v>
          </cell>
          <cell r="I314" t="str">
            <v>1</v>
          </cell>
          <cell r="M314">
            <v>0</v>
          </cell>
          <cell r="N314">
            <v>0</v>
          </cell>
          <cell r="P314">
            <v>38580</v>
          </cell>
          <cell r="Q314">
            <v>3382</v>
          </cell>
        </row>
        <row r="315">
          <cell r="B315">
            <v>7</v>
          </cell>
          <cell r="G315" t="str">
            <v>417595</v>
          </cell>
          <cell r="I315" t="str">
            <v>1</v>
          </cell>
          <cell r="M315">
            <v>249465.60000000001</v>
          </cell>
          <cell r="N315">
            <v>260924.79999999999</v>
          </cell>
          <cell r="P315">
            <v>336370.2</v>
          </cell>
          <cell r="Q315">
            <v>360680.8</v>
          </cell>
        </row>
        <row r="316">
          <cell r="B316">
            <v>7</v>
          </cell>
          <cell r="G316" t="str">
            <v>417595</v>
          </cell>
          <cell r="I316" t="str">
            <v>1</v>
          </cell>
          <cell r="M316">
            <v>57005</v>
          </cell>
          <cell r="N316">
            <v>0</v>
          </cell>
          <cell r="P316">
            <v>111955</v>
          </cell>
          <cell r="Q316">
            <v>35195</v>
          </cell>
        </row>
        <row r="317">
          <cell r="B317">
            <v>7</v>
          </cell>
          <cell r="G317" t="str">
            <v>417595</v>
          </cell>
          <cell r="I317" t="str">
            <v>1</v>
          </cell>
          <cell r="M317">
            <v>0</v>
          </cell>
          <cell r="N317">
            <v>0</v>
          </cell>
          <cell r="P317">
            <v>0</v>
          </cell>
          <cell r="Q317">
            <v>724130</v>
          </cell>
        </row>
        <row r="318">
          <cell r="B318">
            <v>7</v>
          </cell>
          <cell r="G318" t="str">
            <v>417595</v>
          </cell>
          <cell r="I318" t="str">
            <v>1</v>
          </cell>
          <cell r="M318">
            <v>0</v>
          </cell>
          <cell r="N318">
            <v>0</v>
          </cell>
          <cell r="P318">
            <v>0</v>
          </cell>
          <cell r="Q318">
            <v>0</v>
          </cell>
        </row>
        <row r="319">
          <cell r="B319">
            <v>7</v>
          </cell>
          <cell r="G319" t="str">
            <v>417595</v>
          </cell>
          <cell r="I319" t="str">
            <v>1</v>
          </cell>
          <cell r="M319">
            <v>0</v>
          </cell>
          <cell r="N319">
            <v>0</v>
          </cell>
          <cell r="P319">
            <v>0</v>
          </cell>
          <cell r="Q319">
            <v>0</v>
          </cell>
        </row>
        <row r="320">
          <cell r="B320">
            <v>7</v>
          </cell>
          <cell r="G320" t="str">
            <v>417595</v>
          </cell>
          <cell r="I320" t="str">
            <v>1</v>
          </cell>
          <cell r="M320">
            <v>0</v>
          </cell>
          <cell r="N320">
            <v>0</v>
          </cell>
          <cell r="P320">
            <v>0</v>
          </cell>
          <cell r="Q320">
            <v>0</v>
          </cell>
        </row>
        <row r="321">
          <cell r="B321">
            <v>7</v>
          </cell>
          <cell r="G321" t="str">
            <v>417595</v>
          </cell>
          <cell r="I321" t="str">
            <v>3</v>
          </cell>
          <cell r="M321">
            <v>0</v>
          </cell>
          <cell r="N321">
            <v>0</v>
          </cell>
          <cell r="P321">
            <v>0</v>
          </cell>
          <cell r="Q321">
            <v>0</v>
          </cell>
        </row>
        <row r="322">
          <cell r="B322">
            <v>7</v>
          </cell>
          <cell r="G322" t="str">
            <v>417595</v>
          </cell>
          <cell r="I322" t="str">
            <v>3</v>
          </cell>
          <cell r="M322">
            <v>0</v>
          </cell>
          <cell r="N322">
            <v>0</v>
          </cell>
          <cell r="P322">
            <v>0</v>
          </cell>
          <cell r="Q322">
            <v>0</v>
          </cell>
        </row>
        <row r="323">
          <cell r="B323">
            <v>7</v>
          </cell>
          <cell r="G323" t="str">
            <v>417595</v>
          </cell>
          <cell r="I323" t="str">
            <v>3</v>
          </cell>
          <cell r="M323">
            <v>7816800</v>
          </cell>
          <cell r="N323">
            <v>0</v>
          </cell>
          <cell r="P323">
            <v>0</v>
          </cell>
          <cell r="Q323">
            <v>0</v>
          </cell>
        </row>
        <row r="324">
          <cell r="B324">
            <v>7</v>
          </cell>
          <cell r="G324" t="str">
            <v>417595</v>
          </cell>
          <cell r="I324" t="str">
            <v>3</v>
          </cell>
          <cell r="M324">
            <v>0</v>
          </cell>
          <cell r="N324">
            <v>0</v>
          </cell>
          <cell r="P324">
            <v>0</v>
          </cell>
          <cell r="Q324">
            <v>0</v>
          </cell>
        </row>
        <row r="325">
          <cell r="B325">
            <v>7</v>
          </cell>
          <cell r="G325" t="str">
            <v>417595</v>
          </cell>
          <cell r="I325" t="str">
            <v>5</v>
          </cell>
          <cell r="M325">
            <v>75000</v>
          </cell>
          <cell r="N325">
            <v>519000</v>
          </cell>
          <cell r="P325">
            <v>138000</v>
          </cell>
          <cell r="Q325">
            <v>225000</v>
          </cell>
        </row>
        <row r="326">
          <cell r="B326">
            <v>7</v>
          </cell>
          <cell r="G326" t="str">
            <v>417595</v>
          </cell>
          <cell r="I326" t="str">
            <v>5</v>
          </cell>
          <cell r="M326">
            <v>6937846.5999999996</v>
          </cell>
          <cell r="N326">
            <v>4844655.4000000004</v>
          </cell>
          <cell r="P326">
            <v>56997447.359999999</v>
          </cell>
          <cell r="Q326">
            <v>18514381.559999999</v>
          </cell>
        </row>
        <row r="327">
          <cell r="B327">
            <v>7</v>
          </cell>
          <cell r="G327" t="str">
            <v>417595</v>
          </cell>
          <cell r="I327" t="str">
            <v>5</v>
          </cell>
          <cell r="M327">
            <v>4620929.32</v>
          </cell>
          <cell r="N327">
            <v>3409160.44</v>
          </cell>
          <cell r="P327">
            <v>4059550.46</v>
          </cell>
          <cell r="Q327">
            <v>3679475.03</v>
          </cell>
        </row>
        <row r="328">
          <cell r="B328">
            <v>7</v>
          </cell>
          <cell r="G328" t="str">
            <v>417595</v>
          </cell>
          <cell r="I328" t="str">
            <v>5</v>
          </cell>
          <cell r="M328">
            <v>0</v>
          </cell>
          <cell r="N328">
            <v>420000</v>
          </cell>
          <cell r="P328">
            <v>225000</v>
          </cell>
          <cell r="Q328">
            <v>12000</v>
          </cell>
        </row>
        <row r="329">
          <cell r="B329">
            <v>7</v>
          </cell>
          <cell r="G329" t="str">
            <v>417595</v>
          </cell>
          <cell r="I329" t="str">
            <v>5</v>
          </cell>
          <cell r="M329">
            <v>3354830</v>
          </cell>
          <cell r="N329">
            <v>844230</v>
          </cell>
          <cell r="P329">
            <v>12642249</v>
          </cell>
          <cell r="Q329">
            <v>1250761</v>
          </cell>
        </row>
        <row r="330">
          <cell r="B330">
            <v>7</v>
          </cell>
          <cell r="G330" t="str">
            <v>417595</v>
          </cell>
          <cell r="I330" t="str">
            <v>5</v>
          </cell>
          <cell r="M330">
            <v>819327.48</v>
          </cell>
          <cell r="N330">
            <v>1837789.7</v>
          </cell>
          <cell r="P330">
            <v>1277934</v>
          </cell>
          <cell r="Q330">
            <v>376948</v>
          </cell>
        </row>
        <row r="331">
          <cell r="B331">
            <v>7</v>
          </cell>
          <cell r="G331" t="str">
            <v>417595</v>
          </cell>
          <cell r="I331" t="str">
            <v>5</v>
          </cell>
          <cell r="M331">
            <v>0</v>
          </cell>
          <cell r="N331">
            <v>954000</v>
          </cell>
          <cell r="P331">
            <v>183000</v>
          </cell>
          <cell r="Q331">
            <v>1728000</v>
          </cell>
        </row>
        <row r="332">
          <cell r="B332">
            <v>7</v>
          </cell>
          <cell r="G332" t="str">
            <v>417595</v>
          </cell>
          <cell r="I332" t="str">
            <v>5</v>
          </cell>
          <cell r="M332">
            <v>33292496</v>
          </cell>
          <cell r="N332">
            <v>5185958</v>
          </cell>
          <cell r="P332">
            <v>57867186</v>
          </cell>
          <cell r="Q332">
            <v>16534760</v>
          </cell>
        </row>
        <row r="333">
          <cell r="B333">
            <v>7</v>
          </cell>
          <cell r="G333" t="str">
            <v>417595</v>
          </cell>
          <cell r="I333" t="str">
            <v>5</v>
          </cell>
          <cell r="M333">
            <v>0</v>
          </cell>
          <cell r="N333">
            <v>0</v>
          </cell>
          <cell r="P333">
            <v>0</v>
          </cell>
          <cell r="Q333">
            <v>0</v>
          </cell>
        </row>
        <row r="334">
          <cell r="B334">
            <v>7</v>
          </cell>
          <cell r="G334" t="str">
            <v>417595</v>
          </cell>
          <cell r="I334" t="str">
            <v>5</v>
          </cell>
          <cell r="M334">
            <v>0</v>
          </cell>
          <cell r="N334">
            <v>45000</v>
          </cell>
          <cell r="P334">
            <v>12000</v>
          </cell>
          <cell r="Q334">
            <v>66000</v>
          </cell>
        </row>
        <row r="335">
          <cell r="B335">
            <v>7</v>
          </cell>
          <cell r="G335" t="str">
            <v>417595</v>
          </cell>
          <cell r="I335" t="str">
            <v>5</v>
          </cell>
          <cell r="M335">
            <v>6453370</v>
          </cell>
          <cell r="N335">
            <v>2523430</v>
          </cell>
          <cell r="P335">
            <v>6180651</v>
          </cell>
          <cell r="Q335">
            <v>26956624</v>
          </cell>
        </row>
        <row r="336">
          <cell r="B336">
            <v>7</v>
          </cell>
          <cell r="G336" t="str">
            <v>417595</v>
          </cell>
          <cell r="I336" t="str">
            <v>5</v>
          </cell>
          <cell r="M336">
            <v>748291.32</v>
          </cell>
          <cell r="N336">
            <v>1106417.73</v>
          </cell>
          <cell r="P336">
            <v>912229</v>
          </cell>
          <cell r="Q336">
            <v>1788463</v>
          </cell>
        </row>
        <row r="337">
          <cell r="B337">
            <v>7</v>
          </cell>
          <cell r="G337" t="str">
            <v>417595</v>
          </cell>
          <cell r="I337" t="str">
            <v>5</v>
          </cell>
          <cell r="M337">
            <v>0</v>
          </cell>
          <cell r="N337">
            <v>1368000</v>
          </cell>
          <cell r="P337">
            <v>6000</v>
          </cell>
          <cell r="Q337">
            <v>15000</v>
          </cell>
        </row>
        <row r="338">
          <cell r="B338">
            <v>7</v>
          </cell>
          <cell r="G338" t="str">
            <v>417595</v>
          </cell>
          <cell r="I338" t="str">
            <v>5</v>
          </cell>
          <cell r="M338">
            <v>8225416</v>
          </cell>
          <cell r="N338">
            <v>3888408</v>
          </cell>
          <cell r="P338">
            <v>19993396</v>
          </cell>
          <cell r="Q338">
            <v>14406739</v>
          </cell>
        </row>
        <row r="339">
          <cell r="B339">
            <v>7</v>
          </cell>
          <cell r="G339" t="str">
            <v>417595</v>
          </cell>
          <cell r="I339" t="str">
            <v>5</v>
          </cell>
          <cell r="M339">
            <v>790244.68</v>
          </cell>
          <cell r="N339">
            <v>908774.36</v>
          </cell>
          <cell r="P339">
            <v>1290755</v>
          </cell>
          <cell r="Q339">
            <v>1235885.08</v>
          </cell>
        </row>
        <row r="340">
          <cell r="B340">
            <v>7</v>
          </cell>
          <cell r="G340" t="str">
            <v>417595</v>
          </cell>
          <cell r="I340" t="str">
            <v>5</v>
          </cell>
          <cell r="M340">
            <v>0</v>
          </cell>
          <cell r="N340">
            <v>366000</v>
          </cell>
          <cell r="P340">
            <v>21000</v>
          </cell>
          <cell r="Q340">
            <v>9000</v>
          </cell>
        </row>
        <row r="341">
          <cell r="B341">
            <v>7</v>
          </cell>
          <cell r="G341" t="str">
            <v>417595</v>
          </cell>
          <cell r="I341" t="str">
            <v>5</v>
          </cell>
          <cell r="M341">
            <v>4116617.25</v>
          </cell>
          <cell r="N341">
            <v>1717335</v>
          </cell>
          <cell r="P341">
            <v>9845855.5</v>
          </cell>
          <cell r="Q341">
            <v>3030802.75</v>
          </cell>
        </row>
        <row r="342">
          <cell r="B342">
            <v>7</v>
          </cell>
          <cell r="G342" t="str">
            <v>417595</v>
          </cell>
          <cell r="I342" t="str">
            <v>5</v>
          </cell>
          <cell r="M342">
            <v>2511485.7599999998</v>
          </cell>
          <cell r="N342">
            <v>1976941.1</v>
          </cell>
          <cell r="P342">
            <v>1546552.92</v>
          </cell>
          <cell r="Q342">
            <v>2924154.44</v>
          </cell>
        </row>
        <row r="343">
          <cell r="B343">
            <v>7</v>
          </cell>
          <cell r="G343" t="str">
            <v>417595</v>
          </cell>
          <cell r="I343" t="str">
            <v>5</v>
          </cell>
          <cell r="M343">
            <v>0</v>
          </cell>
          <cell r="N343">
            <v>0</v>
          </cell>
          <cell r="P343">
            <v>0</v>
          </cell>
          <cell r="Q343">
            <v>1008000</v>
          </cell>
        </row>
        <row r="344">
          <cell r="B344">
            <v>7</v>
          </cell>
          <cell r="G344" t="str">
            <v>417595</v>
          </cell>
          <cell r="I344" t="str">
            <v>5</v>
          </cell>
          <cell r="M344">
            <v>682900</v>
          </cell>
          <cell r="N344">
            <v>435140</v>
          </cell>
          <cell r="P344">
            <v>132775</v>
          </cell>
          <cell r="Q344">
            <v>61500</v>
          </cell>
        </row>
        <row r="345">
          <cell r="B345">
            <v>7</v>
          </cell>
          <cell r="G345" t="str">
            <v>417595</v>
          </cell>
          <cell r="I345" t="str">
            <v>5</v>
          </cell>
          <cell r="M345">
            <v>0</v>
          </cell>
          <cell r="N345">
            <v>219000</v>
          </cell>
          <cell r="P345">
            <v>21000</v>
          </cell>
          <cell r="Q345">
            <v>18000</v>
          </cell>
        </row>
        <row r="346">
          <cell r="B346">
            <v>7</v>
          </cell>
          <cell r="G346" t="str">
            <v>417595</v>
          </cell>
          <cell r="I346" t="str">
            <v>5</v>
          </cell>
          <cell r="M346">
            <v>1924737</v>
          </cell>
          <cell r="N346">
            <v>2269087</v>
          </cell>
          <cell r="P346">
            <v>23584710</v>
          </cell>
          <cell r="Q346">
            <v>6281585</v>
          </cell>
        </row>
        <row r="347">
          <cell r="B347">
            <v>7</v>
          </cell>
          <cell r="G347" t="str">
            <v>417595</v>
          </cell>
          <cell r="I347" t="str">
            <v>5</v>
          </cell>
          <cell r="M347">
            <v>179394</v>
          </cell>
          <cell r="N347">
            <v>234596</v>
          </cell>
          <cell r="P347">
            <v>1438229.04</v>
          </cell>
          <cell r="Q347">
            <v>110676</v>
          </cell>
        </row>
        <row r="348">
          <cell r="B348">
            <v>7</v>
          </cell>
          <cell r="G348" t="str">
            <v>417595</v>
          </cell>
          <cell r="I348" t="str">
            <v>5</v>
          </cell>
          <cell r="M348">
            <v>0</v>
          </cell>
          <cell r="N348">
            <v>0</v>
          </cell>
          <cell r="P348">
            <v>0</v>
          </cell>
          <cell r="Q348">
            <v>0</v>
          </cell>
        </row>
        <row r="349">
          <cell r="B349">
            <v>7</v>
          </cell>
          <cell r="G349" t="str">
            <v>417595</v>
          </cell>
          <cell r="I349" t="str">
            <v>5</v>
          </cell>
          <cell r="M349">
            <v>5855</v>
          </cell>
          <cell r="N349">
            <v>8580</v>
          </cell>
          <cell r="P349">
            <v>5671175</v>
          </cell>
          <cell r="Q349">
            <v>1721215</v>
          </cell>
        </row>
        <row r="350">
          <cell r="B350">
            <v>7</v>
          </cell>
          <cell r="G350" t="str">
            <v>417595</v>
          </cell>
          <cell r="I350" t="str">
            <v>5</v>
          </cell>
          <cell r="M350">
            <v>0</v>
          </cell>
          <cell r="N350">
            <v>0</v>
          </cell>
          <cell r="P350">
            <v>0</v>
          </cell>
          <cell r="Q350">
            <v>0</v>
          </cell>
        </row>
        <row r="351">
          <cell r="B351">
            <v>7</v>
          </cell>
          <cell r="G351" t="str">
            <v>417595</v>
          </cell>
          <cell r="I351" t="str">
            <v>5</v>
          </cell>
          <cell r="M351">
            <v>0</v>
          </cell>
          <cell r="N351">
            <v>0</v>
          </cell>
          <cell r="P351">
            <v>0</v>
          </cell>
          <cell r="Q351">
            <v>0</v>
          </cell>
        </row>
        <row r="352">
          <cell r="B352">
            <v>7</v>
          </cell>
          <cell r="G352" t="str">
            <v>417595</v>
          </cell>
          <cell r="I352" t="str">
            <v>5</v>
          </cell>
          <cell r="M352">
            <v>1556100</v>
          </cell>
          <cell r="N352">
            <v>0</v>
          </cell>
          <cell r="P352">
            <v>18959400</v>
          </cell>
          <cell r="Q352">
            <v>0</v>
          </cell>
        </row>
        <row r="353">
          <cell r="B353">
            <v>7</v>
          </cell>
          <cell r="G353" t="str">
            <v>420510</v>
          </cell>
          <cell r="I353" t="str">
            <v>5</v>
          </cell>
          <cell r="M353">
            <v>0</v>
          </cell>
          <cell r="N353">
            <v>0</v>
          </cell>
          <cell r="P353">
            <v>153000</v>
          </cell>
          <cell r="Q353">
            <v>-79180</v>
          </cell>
        </row>
        <row r="354">
          <cell r="B354">
            <v>7</v>
          </cell>
          <cell r="G354" t="str">
            <v>420510</v>
          </cell>
          <cell r="I354" t="str">
            <v>5</v>
          </cell>
          <cell r="M354">
            <v>-100940</v>
          </cell>
          <cell r="N354">
            <v>-34860</v>
          </cell>
          <cell r="P354">
            <v>-80780</v>
          </cell>
          <cell r="Q354">
            <v>-88540</v>
          </cell>
        </row>
        <row r="355">
          <cell r="B355">
            <v>7</v>
          </cell>
          <cell r="G355" t="str">
            <v>420510</v>
          </cell>
          <cell r="I355" t="str">
            <v>5</v>
          </cell>
          <cell r="M355">
            <v>0</v>
          </cell>
          <cell r="N355">
            <v>0</v>
          </cell>
          <cell r="P355">
            <v>-190200</v>
          </cell>
          <cell r="Q355">
            <v>0</v>
          </cell>
        </row>
        <row r="356">
          <cell r="B356">
            <v>7</v>
          </cell>
          <cell r="G356" t="str">
            <v>420510</v>
          </cell>
          <cell r="I356" t="str">
            <v>5</v>
          </cell>
          <cell r="M356">
            <v>-18000</v>
          </cell>
          <cell r="N356">
            <v>0</v>
          </cell>
          <cell r="P356">
            <v>-28000</v>
          </cell>
          <cell r="Q356">
            <v>-28000</v>
          </cell>
        </row>
        <row r="357">
          <cell r="B357">
            <v>7</v>
          </cell>
          <cell r="G357" t="str">
            <v>420515</v>
          </cell>
          <cell r="I357" t="str">
            <v>1</v>
          </cell>
          <cell r="M357">
            <v>-82570018</v>
          </cell>
          <cell r="N357">
            <v>-85853207</v>
          </cell>
          <cell r="P357">
            <v>-84205284</v>
          </cell>
          <cell r="Q357">
            <v>-108117723</v>
          </cell>
        </row>
        <row r="358">
          <cell r="B358">
            <v>7</v>
          </cell>
          <cell r="G358" t="str">
            <v>420515</v>
          </cell>
          <cell r="I358" t="str">
            <v>5</v>
          </cell>
          <cell r="M358">
            <v>-17527168</v>
          </cell>
          <cell r="N358">
            <v>-14956720</v>
          </cell>
          <cell r="P358">
            <v>-13387760</v>
          </cell>
          <cell r="Q358">
            <v>-15566480</v>
          </cell>
        </row>
        <row r="359">
          <cell r="B359">
            <v>7</v>
          </cell>
          <cell r="G359" t="str">
            <v>421005</v>
          </cell>
          <cell r="I359" t="str">
            <v>91</v>
          </cell>
          <cell r="M359">
            <v>-47624279.090000004</v>
          </cell>
          <cell r="N359">
            <v>-26729101.25</v>
          </cell>
          <cell r="P359">
            <v>-51350178.979999997</v>
          </cell>
          <cell r="Q359">
            <v>-41521542.75</v>
          </cell>
        </row>
        <row r="360">
          <cell r="B360">
            <v>7</v>
          </cell>
          <cell r="G360" t="str">
            <v>421005</v>
          </cell>
          <cell r="I360" t="str">
            <v>93</v>
          </cell>
          <cell r="M360">
            <v>0</v>
          </cell>
          <cell r="N360">
            <v>-760030.99</v>
          </cell>
          <cell r="P360">
            <v>0</v>
          </cell>
          <cell r="Q360">
            <v>0</v>
          </cell>
        </row>
        <row r="361">
          <cell r="B361">
            <v>7</v>
          </cell>
          <cell r="G361" t="str">
            <v>421005</v>
          </cell>
          <cell r="I361" t="str">
            <v>94</v>
          </cell>
          <cell r="M361">
            <v>-5780441</v>
          </cell>
          <cell r="N361">
            <v>-5374230</v>
          </cell>
          <cell r="P361">
            <v>-5644584</v>
          </cell>
          <cell r="Q361">
            <v>-5760694</v>
          </cell>
        </row>
        <row r="362">
          <cell r="B362">
            <v>7</v>
          </cell>
          <cell r="G362" t="str">
            <v>421005</v>
          </cell>
          <cell r="I362" t="str">
            <v>99</v>
          </cell>
          <cell r="M362">
            <v>-1911488</v>
          </cell>
          <cell r="N362">
            <v>-1784055</v>
          </cell>
          <cell r="P362">
            <v>-4792587</v>
          </cell>
          <cell r="Q362">
            <v>-1420026</v>
          </cell>
        </row>
        <row r="363">
          <cell r="B363">
            <v>7</v>
          </cell>
          <cell r="G363" t="str">
            <v>421020</v>
          </cell>
          <cell r="I363" t="str">
            <v>26</v>
          </cell>
          <cell r="M363">
            <v>-1340373885</v>
          </cell>
          <cell r="N363">
            <v>2285795227</v>
          </cell>
          <cell r="P363">
            <v>5103451470</v>
          </cell>
          <cell r="Q363">
            <v>11517312584</v>
          </cell>
        </row>
        <row r="364">
          <cell r="B364">
            <v>7</v>
          </cell>
          <cell r="G364" t="str">
            <v>421020</v>
          </cell>
          <cell r="I364" t="str">
            <v>29</v>
          </cell>
          <cell r="M364">
            <v>-1273619288</v>
          </cell>
          <cell r="N364">
            <v>2166308967</v>
          </cell>
          <cell r="P364">
            <v>4845595028</v>
          </cell>
          <cell r="Q364">
            <v>10955073125</v>
          </cell>
        </row>
        <row r="365">
          <cell r="B365">
            <v>7</v>
          </cell>
          <cell r="G365" t="str">
            <v>421020</v>
          </cell>
          <cell r="I365" t="str">
            <v>91</v>
          </cell>
          <cell r="M365">
            <v>-16685693.029999999</v>
          </cell>
          <cell r="N365">
            <v>35802351.93</v>
          </cell>
          <cell r="P365">
            <v>153035146.80000001</v>
          </cell>
          <cell r="Q365">
            <v>110948841.36</v>
          </cell>
        </row>
        <row r="366">
          <cell r="B366">
            <v>7</v>
          </cell>
          <cell r="G366" t="str">
            <v>421020</v>
          </cell>
          <cell r="I366" t="str">
            <v>92</v>
          </cell>
          <cell r="M366">
            <v>-285382740.12</v>
          </cell>
          <cell r="N366">
            <v>564148653.90999997</v>
          </cell>
          <cell r="P366">
            <v>1189045951.26</v>
          </cell>
          <cell r="Q366">
            <v>2686477016.4499998</v>
          </cell>
        </row>
        <row r="367">
          <cell r="B367">
            <v>7</v>
          </cell>
          <cell r="G367" t="str">
            <v>421020</v>
          </cell>
          <cell r="I367" t="str">
            <v>93</v>
          </cell>
          <cell r="M367">
            <v>-13746.59</v>
          </cell>
          <cell r="N367">
            <v>27493.17</v>
          </cell>
          <cell r="P367">
            <v>54986.34</v>
          </cell>
          <cell r="Q367">
            <v>208077748.18000001</v>
          </cell>
        </row>
        <row r="368">
          <cell r="B368">
            <v>7</v>
          </cell>
          <cell r="G368" t="str">
            <v>421020</v>
          </cell>
          <cell r="I368" t="str">
            <v>94</v>
          </cell>
          <cell r="M368">
            <v>-112201669.09</v>
          </cell>
          <cell r="N368">
            <v>85464792.459999993</v>
          </cell>
          <cell r="P368">
            <v>172364623.13999999</v>
          </cell>
          <cell r="Q368">
            <v>668602914.34000003</v>
          </cell>
        </row>
        <row r="369">
          <cell r="B369">
            <v>7</v>
          </cell>
          <cell r="G369" t="str">
            <v>421020</v>
          </cell>
          <cell r="I369" t="str">
            <v>96</v>
          </cell>
          <cell r="M369">
            <v>-3217359.38</v>
          </cell>
          <cell r="N369">
            <v>5465501.0499999998</v>
          </cell>
          <cell r="P369">
            <v>12298503.130000001</v>
          </cell>
          <cell r="Q369">
            <v>27312491.170000002</v>
          </cell>
        </row>
        <row r="370">
          <cell r="B370">
            <v>7</v>
          </cell>
          <cell r="G370" t="str">
            <v>421020</v>
          </cell>
          <cell r="I370" t="str">
            <v>99</v>
          </cell>
          <cell r="M370">
            <v>0</v>
          </cell>
          <cell r="N370">
            <v>0</v>
          </cell>
          <cell r="P370">
            <v>0</v>
          </cell>
          <cell r="Q370">
            <v>0</v>
          </cell>
        </row>
        <row r="371">
          <cell r="B371">
            <v>7</v>
          </cell>
          <cell r="G371" t="str">
            <v>421095</v>
          </cell>
          <cell r="I371" t="str">
            <v>92</v>
          </cell>
          <cell r="M371">
            <v>-8200567</v>
          </cell>
          <cell r="N371">
            <v>-8336659</v>
          </cell>
          <cell r="P371">
            <v>-3008359</v>
          </cell>
          <cell r="Q371">
            <v>-7319839</v>
          </cell>
        </row>
        <row r="372">
          <cell r="B372">
            <v>7</v>
          </cell>
          <cell r="G372" t="str">
            <v>421805</v>
          </cell>
          <cell r="I372" t="str">
            <v>26</v>
          </cell>
          <cell r="M372">
            <v>0</v>
          </cell>
          <cell r="N372">
            <v>0</v>
          </cell>
          <cell r="P372">
            <v>0</v>
          </cell>
          <cell r="Q372">
            <v>0</v>
          </cell>
        </row>
        <row r="373">
          <cell r="B373">
            <v>7</v>
          </cell>
          <cell r="G373" t="str">
            <v>421805</v>
          </cell>
          <cell r="I373" t="str">
            <v>29</v>
          </cell>
          <cell r="M373">
            <v>0</v>
          </cell>
          <cell r="N373">
            <v>0</v>
          </cell>
          <cell r="P373">
            <v>0</v>
          </cell>
          <cell r="Q373">
            <v>0</v>
          </cell>
        </row>
        <row r="374">
          <cell r="B374">
            <v>7</v>
          </cell>
          <cell r="G374" t="str">
            <v>422010</v>
          </cell>
          <cell r="I374" t="str">
            <v>5</v>
          </cell>
          <cell r="M374">
            <v>-4194725</v>
          </cell>
          <cell r="N374">
            <v>-4194725</v>
          </cell>
          <cell r="P374">
            <v>-4194725</v>
          </cell>
          <cell r="Q374">
            <v>-12369725</v>
          </cell>
        </row>
        <row r="375">
          <cell r="B375">
            <v>7</v>
          </cell>
          <cell r="G375" t="str">
            <v>423010</v>
          </cell>
          <cell r="I375" t="str">
            <v>1</v>
          </cell>
          <cell r="M375">
            <v>-40838827</v>
          </cell>
          <cell r="N375">
            <v>-36000000</v>
          </cell>
          <cell r="P375">
            <v>-36000000</v>
          </cell>
          <cell r="Q375">
            <v>-36000000</v>
          </cell>
        </row>
        <row r="376">
          <cell r="B376">
            <v>7</v>
          </cell>
          <cell r="G376" t="str">
            <v>423595</v>
          </cell>
          <cell r="I376" t="str">
            <v>1</v>
          </cell>
          <cell r="M376">
            <v>-675181.74</v>
          </cell>
          <cell r="N376">
            <v>0</v>
          </cell>
          <cell r="P376">
            <v>0</v>
          </cell>
          <cell r="Q376">
            <v>0</v>
          </cell>
        </row>
        <row r="377">
          <cell r="B377">
            <v>7</v>
          </cell>
          <cell r="G377" t="str">
            <v>425005</v>
          </cell>
          <cell r="I377" t="str">
            <v/>
          </cell>
          <cell r="M377">
            <v>0</v>
          </cell>
          <cell r="N377">
            <v>-660000</v>
          </cell>
          <cell r="P377">
            <v>0</v>
          </cell>
          <cell r="Q377">
            <v>0</v>
          </cell>
        </row>
        <row r="378">
          <cell r="B378">
            <v>7</v>
          </cell>
          <cell r="G378" t="str">
            <v>425005</v>
          </cell>
          <cell r="I378" t="str">
            <v/>
          </cell>
          <cell r="M378">
            <v>0</v>
          </cell>
          <cell r="N378">
            <v>-100000</v>
          </cell>
          <cell r="P378">
            <v>0</v>
          </cell>
          <cell r="Q378">
            <v>0</v>
          </cell>
        </row>
        <row r="379">
          <cell r="B379">
            <v>7</v>
          </cell>
          <cell r="G379" t="str">
            <v>425005</v>
          </cell>
          <cell r="I379" t="str">
            <v>9</v>
          </cell>
          <cell r="M379">
            <v>0</v>
          </cell>
          <cell r="N379">
            <v>0</v>
          </cell>
          <cell r="P379">
            <v>0</v>
          </cell>
          <cell r="Q379">
            <v>0</v>
          </cell>
        </row>
        <row r="380">
          <cell r="B380">
            <v>7</v>
          </cell>
          <cell r="G380" t="str">
            <v>425005</v>
          </cell>
          <cell r="I380" t="str">
            <v>9</v>
          </cell>
          <cell r="M380">
            <v>0</v>
          </cell>
          <cell r="N380">
            <v>0</v>
          </cell>
          <cell r="P380">
            <v>0</v>
          </cell>
          <cell r="Q380">
            <v>-20228</v>
          </cell>
        </row>
        <row r="381">
          <cell r="B381">
            <v>7</v>
          </cell>
          <cell r="G381" t="str">
            <v>425005</v>
          </cell>
          <cell r="I381" t="str">
            <v>9</v>
          </cell>
          <cell r="M381">
            <v>0</v>
          </cell>
          <cell r="N381">
            <v>0</v>
          </cell>
          <cell r="P381">
            <v>0</v>
          </cell>
          <cell r="Q381">
            <v>0</v>
          </cell>
        </row>
        <row r="382">
          <cell r="B382">
            <v>7</v>
          </cell>
          <cell r="G382" t="str">
            <v>425010</v>
          </cell>
          <cell r="I382" t="str">
            <v/>
          </cell>
          <cell r="M382">
            <v>0</v>
          </cell>
          <cell r="N382">
            <v>-558218.51</v>
          </cell>
          <cell r="P382">
            <v>0</v>
          </cell>
          <cell r="Q382">
            <v>0</v>
          </cell>
        </row>
        <row r="383">
          <cell r="B383">
            <v>7</v>
          </cell>
          <cell r="G383" t="str">
            <v>425010</v>
          </cell>
          <cell r="I383" t="str">
            <v>9</v>
          </cell>
          <cell r="M383">
            <v>-4628450.7300000004</v>
          </cell>
          <cell r="N383">
            <v>-3242249.85</v>
          </cell>
          <cell r="P383">
            <v>-2786470.78</v>
          </cell>
          <cell r="Q383">
            <v>-3725728.07</v>
          </cell>
        </row>
        <row r="384">
          <cell r="B384">
            <v>7</v>
          </cell>
          <cell r="G384" t="str">
            <v>425015</v>
          </cell>
          <cell r="I384" t="str">
            <v>9</v>
          </cell>
          <cell r="M384">
            <v>0</v>
          </cell>
          <cell r="N384">
            <v>0</v>
          </cell>
          <cell r="P384">
            <v>0</v>
          </cell>
          <cell r="Q384">
            <v>-5983578</v>
          </cell>
        </row>
        <row r="385">
          <cell r="B385">
            <v>7</v>
          </cell>
          <cell r="G385" t="str">
            <v>425035</v>
          </cell>
          <cell r="I385" t="str">
            <v>26</v>
          </cell>
          <cell r="M385">
            <v>0</v>
          </cell>
          <cell r="N385">
            <v>0</v>
          </cell>
          <cell r="P385">
            <v>0</v>
          </cell>
          <cell r="Q385">
            <v>0</v>
          </cell>
        </row>
        <row r="386">
          <cell r="B386">
            <v>7</v>
          </cell>
          <cell r="G386" t="str">
            <v>425035</v>
          </cell>
          <cell r="I386" t="str">
            <v>29</v>
          </cell>
          <cell r="M386">
            <v>0</v>
          </cell>
          <cell r="N386">
            <v>0</v>
          </cell>
          <cell r="P386">
            <v>0</v>
          </cell>
          <cell r="Q386">
            <v>0</v>
          </cell>
        </row>
        <row r="387">
          <cell r="B387">
            <v>7</v>
          </cell>
          <cell r="G387" t="str">
            <v>425035</v>
          </cell>
          <cell r="I387" t="str">
            <v>9</v>
          </cell>
          <cell r="M387">
            <v>0</v>
          </cell>
          <cell r="N387">
            <v>0</v>
          </cell>
          <cell r="P387">
            <v>0</v>
          </cell>
          <cell r="Q387">
            <v>0</v>
          </cell>
        </row>
        <row r="388">
          <cell r="B388">
            <v>7</v>
          </cell>
          <cell r="G388" t="str">
            <v>425035</v>
          </cell>
          <cell r="I388" t="str">
            <v>95</v>
          </cell>
          <cell r="M388">
            <v>0</v>
          </cell>
          <cell r="N388">
            <v>0</v>
          </cell>
          <cell r="P388">
            <v>0</v>
          </cell>
          <cell r="Q388">
            <v>-297960000</v>
          </cell>
        </row>
        <row r="389">
          <cell r="B389">
            <v>7</v>
          </cell>
          <cell r="G389" t="str">
            <v>425035</v>
          </cell>
          <cell r="I389" t="str">
            <v>98</v>
          </cell>
          <cell r="M389">
            <v>0</v>
          </cell>
          <cell r="N389">
            <v>0</v>
          </cell>
          <cell r="P389">
            <v>0</v>
          </cell>
          <cell r="Q389">
            <v>0</v>
          </cell>
        </row>
        <row r="390">
          <cell r="B390">
            <v>7</v>
          </cell>
          <cell r="G390" t="str">
            <v>425035</v>
          </cell>
          <cell r="I390" t="str">
            <v>99</v>
          </cell>
          <cell r="M390">
            <v>0</v>
          </cell>
          <cell r="N390">
            <v>0</v>
          </cell>
          <cell r="P390">
            <v>0</v>
          </cell>
          <cell r="Q390">
            <v>0</v>
          </cell>
        </row>
        <row r="391">
          <cell r="B391">
            <v>7</v>
          </cell>
          <cell r="G391" t="str">
            <v>425040</v>
          </cell>
          <cell r="I391" t="str">
            <v/>
          </cell>
          <cell r="M391">
            <v>0</v>
          </cell>
          <cell r="N391">
            <v>-350455</v>
          </cell>
          <cell r="P391">
            <v>0</v>
          </cell>
          <cell r="Q391">
            <v>0</v>
          </cell>
        </row>
        <row r="392">
          <cell r="B392">
            <v>7</v>
          </cell>
          <cell r="G392" t="str">
            <v>425040</v>
          </cell>
          <cell r="I392" t="str">
            <v/>
          </cell>
          <cell r="M392">
            <v>0</v>
          </cell>
          <cell r="N392">
            <v>-11937</v>
          </cell>
          <cell r="P392">
            <v>0</v>
          </cell>
          <cell r="Q392">
            <v>0</v>
          </cell>
        </row>
        <row r="393">
          <cell r="B393">
            <v>7</v>
          </cell>
          <cell r="G393" t="str">
            <v>425040</v>
          </cell>
          <cell r="I393" t="str">
            <v/>
          </cell>
          <cell r="M393">
            <v>0</v>
          </cell>
          <cell r="N393">
            <v>-57670</v>
          </cell>
          <cell r="P393">
            <v>0</v>
          </cell>
          <cell r="Q393">
            <v>0</v>
          </cell>
        </row>
        <row r="394">
          <cell r="B394">
            <v>7</v>
          </cell>
          <cell r="G394" t="str">
            <v>425040</v>
          </cell>
          <cell r="I394" t="str">
            <v>9</v>
          </cell>
          <cell r="M394">
            <v>-3370816</v>
          </cell>
          <cell r="N394">
            <v>-749653</v>
          </cell>
          <cell r="P394">
            <v>-888123</v>
          </cell>
          <cell r="Q394">
            <v>-3228011</v>
          </cell>
        </row>
        <row r="395">
          <cell r="B395">
            <v>7</v>
          </cell>
          <cell r="G395" t="str">
            <v>425040</v>
          </cell>
          <cell r="I395" t="str">
            <v>9</v>
          </cell>
          <cell r="M395">
            <v>-330751</v>
          </cell>
          <cell r="N395">
            <v>-491466</v>
          </cell>
          <cell r="P395">
            <v>-1085086</v>
          </cell>
          <cell r="Q395">
            <v>-340006</v>
          </cell>
        </row>
        <row r="396">
          <cell r="B396">
            <v>7</v>
          </cell>
          <cell r="G396" t="str">
            <v>425040</v>
          </cell>
          <cell r="I396" t="str">
            <v>9</v>
          </cell>
          <cell r="M396">
            <v>-432296</v>
          </cell>
          <cell r="N396">
            <v>41588</v>
          </cell>
          <cell r="P396">
            <v>-26887</v>
          </cell>
          <cell r="Q396">
            <v>-242125</v>
          </cell>
        </row>
        <row r="397">
          <cell r="B397">
            <v>7</v>
          </cell>
          <cell r="G397" t="str">
            <v>425040</v>
          </cell>
          <cell r="I397" t="str">
            <v>9</v>
          </cell>
          <cell r="M397">
            <v>0</v>
          </cell>
          <cell r="N397">
            <v>-69440</v>
          </cell>
          <cell r="P397">
            <v>-385191</v>
          </cell>
          <cell r="Q397">
            <v>61324</v>
          </cell>
        </row>
        <row r="398">
          <cell r="B398">
            <v>7</v>
          </cell>
          <cell r="G398" t="str">
            <v>425040</v>
          </cell>
          <cell r="I398" t="str">
            <v>9</v>
          </cell>
          <cell r="M398">
            <v>-164584</v>
          </cell>
          <cell r="N398">
            <v>-200611</v>
          </cell>
          <cell r="P398">
            <v>-76051</v>
          </cell>
          <cell r="Q398">
            <v>-524835</v>
          </cell>
        </row>
        <row r="399">
          <cell r="B399">
            <v>7</v>
          </cell>
          <cell r="G399" t="str">
            <v>425050</v>
          </cell>
          <cell r="I399" t="str">
            <v>1</v>
          </cell>
          <cell r="M399">
            <v>0</v>
          </cell>
          <cell r="N399">
            <v>-1088224</v>
          </cell>
          <cell r="P399">
            <v>0</v>
          </cell>
          <cell r="Q399">
            <v>0</v>
          </cell>
        </row>
        <row r="400">
          <cell r="B400">
            <v>7</v>
          </cell>
          <cell r="G400" t="str">
            <v>425050</v>
          </cell>
          <cell r="I400" t="str">
            <v>2</v>
          </cell>
          <cell r="M400">
            <v>0</v>
          </cell>
          <cell r="N400">
            <v>-8454623.4100000001</v>
          </cell>
          <cell r="P400">
            <v>0</v>
          </cell>
          <cell r="Q400">
            <v>0</v>
          </cell>
        </row>
        <row r="401">
          <cell r="B401">
            <v>7</v>
          </cell>
          <cell r="G401" t="str">
            <v>425050</v>
          </cell>
          <cell r="I401" t="str">
            <v>5</v>
          </cell>
          <cell r="M401">
            <v>0</v>
          </cell>
          <cell r="N401">
            <v>-32479748.600000001</v>
          </cell>
          <cell r="P401">
            <v>0</v>
          </cell>
          <cell r="Q401">
            <v>0</v>
          </cell>
        </row>
        <row r="402">
          <cell r="B402">
            <v>7</v>
          </cell>
          <cell r="G402" t="str">
            <v>425050</v>
          </cell>
          <cell r="I402" t="str">
            <v>91</v>
          </cell>
          <cell r="M402">
            <v>-703448</v>
          </cell>
          <cell r="N402">
            <v>703448</v>
          </cell>
          <cell r="P402">
            <v>0</v>
          </cell>
          <cell r="Q402">
            <v>0</v>
          </cell>
        </row>
        <row r="403">
          <cell r="B403">
            <v>7</v>
          </cell>
          <cell r="G403" t="str">
            <v>425050</v>
          </cell>
          <cell r="I403" t="str">
            <v>92</v>
          </cell>
          <cell r="M403">
            <v>0</v>
          </cell>
          <cell r="N403">
            <v>0</v>
          </cell>
          <cell r="P403">
            <v>0</v>
          </cell>
          <cell r="Q403">
            <v>0</v>
          </cell>
        </row>
        <row r="404">
          <cell r="B404">
            <v>7</v>
          </cell>
          <cell r="G404" t="str">
            <v>425050</v>
          </cell>
          <cell r="I404" t="str">
            <v>93</v>
          </cell>
          <cell r="M404">
            <v>0</v>
          </cell>
          <cell r="N404">
            <v>0</v>
          </cell>
          <cell r="P404">
            <v>0</v>
          </cell>
          <cell r="Q404">
            <v>0</v>
          </cell>
        </row>
        <row r="405">
          <cell r="B405">
            <v>7</v>
          </cell>
          <cell r="G405" t="str">
            <v>425050</v>
          </cell>
          <cell r="I405" t="str">
            <v>95</v>
          </cell>
          <cell r="M405">
            <v>-337641268.99000001</v>
          </cell>
          <cell r="N405">
            <v>-240329907.33000001</v>
          </cell>
          <cell r="P405">
            <v>-174549768.18000001</v>
          </cell>
          <cell r="Q405">
            <v>-253680504.97</v>
          </cell>
        </row>
        <row r="406">
          <cell r="B406">
            <v>7</v>
          </cell>
          <cell r="G406" t="str">
            <v>425050</v>
          </cell>
          <cell r="I406" t="str">
            <v>99</v>
          </cell>
          <cell r="M406">
            <v>-8</v>
          </cell>
          <cell r="N406">
            <v>0</v>
          </cell>
          <cell r="P406">
            <v>0</v>
          </cell>
          <cell r="Q406">
            <v>0</v>
          </cell>
        </row>
        <row r="407">
          <cell r="B407">
            <v>7</v>
          </cell>
          <cell r="G407" t="str">
            <v>425050</v>
          </cell>
          <cell r="I407" t="str">
            <v>99</v>
          </cell>
          <cell r="M407">
            <v>399949</v>
          </cell>
          <cell r="N407">
            <v>495351</v>
          </cell>
          <cell r="P407">
            <v>508845</v>
          </cell>
          <cell r="Q407">
            <v>920382</v>
          </cell>
        </row>
        <row r="408">
          <cell r="B408">
            <v>7</v>
          </cell>
          <cell r="G408" t="str">
            <v>425050</v>
          </cell>
          <cell r="I408" t="str">
            <v>99</v>
          </cell>
          <cell r="M408">
            <v>0</v>
          </cell>
          <cell r="N408">
            <v>0</v>
          </cell>
          <cell r="P408">
            <v>0</v>
          </cell>
          <cell r="Q408">
            <v>0</v>
          </cell>
        </row>
        <row r="409">
          <cell r="B409">
            <v>7</v>
          </cell>
          <cell r="G409" t="str">
            <v>425050</v>
          </cell>
          <cell r="I409" t="str">
            <v>99</v>
          </cell>
          <cell r="M409">
            <v>-22629638</v>
          </cell>
          <cell r="N409">
            <v>-6371826.4199999999</v>
          </cell>
          <cell r="P409">
            <v>-19637590</v>
          </cell>
          <cell r="Q409">
            <v>-33912808.25</v>
          </cell>
        </row>
        <row r="410">
          <cell r="B410">
            <v>7</v>
          </cell>
          <cell r="G410" t="str">
            <v>425505</v>
          </cell>
          <cell r="I410" t="str">
            <v>9</v>
          </cell>
          <cell r="M410">
            <v>231992</v>
          </cell>
          <cell r="N410">
            <v>0</v>
          </cell>
          <cell r="P410">
            <v>0</v>
          </cell>
          <cell r="Q410">
            <v>0</v>
          </cell>
        </row>
        <row r="411">
          <cell r="B411">
            <v>7</v>
          </cell>
          <cell r="G411" t="str">
            <v>425505</v>
          </cell>
          <cell r="I411" t="str">
            <v>9</v>
          </cell>
          <cell r="M411">
            <v>-73307380</v>
          </cell>
          <cell r="N411">
            <v>0</v>
          </cell>
          <cell r="P411">
            <v>0</v>
          </cell>
          <cell r="Q411">
            <v>0</v>
          </cell>
        </row>
        <row r="412">
          <cell r="B412">
            <v>7</v>
          </cell>
          <cell r="G412" t="str">
            <v>425540</v>
          </cell>
          <cell r="I412" t="str">
            <v/>
          </cell>
          <cell r="M412">
            <v>0</v>
          </cell>
          <cell r="N412">
            <v>-740400</v>
          </cell>
          <cell r="P412">
            <v>0</v>
          </cell>
          <cell r="Q412">
            <v>0</v>
          </cell>
        </row>
        <row r="413">
          <cell r="B413">
            <v>7</v>
          </cell>
          <cell r="G413" t="str">
            <v>425540</v>
          </cell>
          <cell r="I413" t="str">
            <v>9</v>
          </cell>
          <cell r="M413">
            <v>0</v>
          </cell>
          <cell r="N413">
            <v>0</v>
          </cell>
          <cell r="P413">
            <v>-64178</v>
          </cell>
          <cell r="Q413">
            <v>0</v>
          </cell>
        </row>
        <row r="414">
          <cell r="B414">
            <v>7</v>
          </cell>
          <cell r="G414" t="str">
            <v>429503</v>
          </cell>
          <cell r="I414" t="str">
            <v/>
          </cell>
          <cell r="M414">
            <v>0</v>
          </cell>
          <cell r="N414">
            <v>0</v>
          </cell>
          <cell r="P414">
            <v>0</v>
          </cell>
          <cell r="Q414">
            <v>0</v>
          </cell>
        </row>
        <row r="415">
          <cell r="B415">
            <v>7</v>
          </cell>
          <cell r="G415" t="str">
            <v>429505</v>
          </cell>
          <cell r="I415" t="str">
            <v/>
          </cell>
          <cell r="M415">
            <v>0</v>
          </cell>
          <cell r="N415">
            <v>-327395</v>
          </cell>
          <cell r="P415">
            <v>0</v>
          </cell>
          <cell r="Q415">
            <v>0</v>
          </cell>
        </row>
        <row r="416">
          <cell r="B416">
            <v>7</v>
          </cell>
          <cell r="G416" t="str">
            <v>429505</v>
          </cell>
          <cell r="I416" t="str">
            <v/>
          </cell>
          <cell r="M416">
            <v>0</v>
          </cell>
          <cell r="N416">
            <v>-2440</v>
          </cell>
          <cell r="P416">
            <v>0</v>
          </cell>
          <cell r="Q416">
            <v>0</v>
          </cell>
        </row>
        <row r="417">
          <cell r="B417">
            <v>7</v>
          </cell>
          <cell r="G417" t="str">
            <v>429505</v>
          </cell>
          <cell r="I417" t="str">
            <v/>
          </cell>
          <cell r="M417">
            <v>0</v>
          </cell>
          <cell r="N417">
            <v>-27581</v>
          </cell>
          <cell r="P417">
            <v>0</v>
          </cell>
          <cell r="Q417">
            <v>0</v>
          </cell>
        </row>
        <row r="418">
          <cell r="B418">
            <v>7</v>
          </cell>
          <cell r="G418" t="str">
            <v>429505</v>
          </cell>
          <cell r="I418" t="str">
            <v/>
          </cell>
          <cell r="M418">
            <v>0</v>
          </cell>
          <cell r="N418">
            <v>-836.18</v>
          </cell>
          <cell r="P418">
            <v>0</v>
          </cell>
          <cell r="Q418">
            <v>0</v>
          </cell>
        </row>
        <row r="419">
          <cell r="B419">
            <v>7</v>
          </cell>
          <cell r="G419" t="str">
            <v>429505</v>
          </cell>
          <cell r="I419" t="str">
            <v>9</v>
          </cell>
          <cell r="M419">
            <v>-1367042</v>
          </cell>
          <cell r="N419">
            <v>-906120</v>
          </cell>
          <cell r="P419">
            <v>-53049</v>
          </cell>
          <cell r="Q419">
            <v>-976333</v>
          </cell>
        </row>
        <row r="420">
          <cell r="B420">
            <v>7</v>
          </cell>
          <cell r="G420" t="str">
            <v>429505</v>
          </cell>
          <cell r="I420" t="str">
            <v>9</v>
          </cell>
          <cell r="M420">
            <v>-354729</v>
          </cell>
          <cell r="N420">
            <v>579</v>
          </cell>
          <cell r="P420">
            <v>-166627</v>
          </cell>
          <cell r="Q420">
            <v>-1080080</v>
          </cell>
        </row>
        <row r="421">
          <cell r="B421">
            <v>7</v>
          </cell>
          <cell r="G421" t="str">
            <v>429505</v>
          </cell>
          <cell r="I421" t="str">
            <v>9</v>
          </cell>
          <cell r="M421">
            <v>0</v>
          </cell>
          <cell r="N421">
            <v>0</v>
          </cell>
          <cell r="P421">
            <v>127</v>
          </cell>
          <cell r="Q421">
            <v>0</v>
          </cell>
        </row>
        <row r="422">
          <cell r="B422">
            <v>7</v>
          </cell>
          <cell r="G422" t="str">
            <v>429505</v>
          </cell>
          <cell r="I422" t="str">
            <v>9</v>
          </cell>
          <cell r="M422">
            <v>-292823</v>
          </cell>
          <cell r="N422">
            <v>-956180</v>
          </cell>
          <cell r="P422">
            <v>-105799</v>
          </cell>
          <cell r="Q422">
            <v>-179966</v>
          </cell>
        </row>
        <row r="423">
          <cell r="B423">
            <v>7</v>
          </cell>
          <cell r="G423" t="str">
            <v>429505</v>
          </cell>
          <cell r="I423" t="str">
            <v>9</v>
          </cell>
          <cell r="M423">
            <v>-3999324</v>
          </cell>
          <cell r="N423">
            <v>-1308853</v>
          </cell>
          <cell r="P423">
            <v>-1540558</v>
          </cell>
          <cell r="Q423">
            <v>-1550309</v>
          </cell>
        </row>
        <row r="424">
          <cell r="B424">
            <v>7</v>
          </cell>
          <cell r="G424" t="str">
            <v>429505</v>
          </cell>
          <cell r="I424" t="str">
            <v>9</v>
          </cell>
          <cell r="M424">
            <v>-273402</v>
          </cell>
          <cell r="N424">
            <v>-638566</v>
          </cell>
          <cell r="P424">
            <v>-99172</v>
          </cell>
          <cell r="Q424">
            <v>-13178</v>
          </cell>
        </row>
        <row r="425">
          <cell r="B425">
            <v>7</v>
          </cell>
          <cell r="G425" t="str">
            <v>429505</v>
          </cell>
          <cell r="I425" t="str">
            <v>9</v>
          </cell>
          <cell r="M425">
            <v>225</v>
          </cell>
          <cell r="N425">
            <v>-683</v>
          </cell>
          <cell r="P425">
            <v>582</v>
          </cell>
          <cell r="Q425">
            <v>-37393</v>
          </cell>
        </row>
        <row r="426">
          <cell r="B426">
            <v>7</v>
          </cell>
          <cell r="G426" t="str">
            <v>429505</v>
          </cell>
          <cell r="I426" t="str">
            <v>9</v>
          </cell>
          <cell r="M426">
            <v>-353979</v>
          </cell>
          <cell r="N426">
            <v>734461</v>
          </cell>
          <cell r="P426">
            <v>-118825</v>
          </cell>
          <cell r="Q426">
            <v>84939</v>
          </cell>
        </row>
        <row r="427">
          <cell r="B427">
            <v>7</v>
          </cell>
          <cell r="G427" t="str">
            <v>429505</v>
          </cell>
          <cell r="I427" t="str">
            <v>9</v>
          </cell>
          <cell r="M427">
            <v>1262.05</v>
          </cell>
          <cell r="N427">
            <v>10049.76</v>
          </cell>
          <cell r="P427">
            <v>-930.87</v>
          </cell>
          <cell r="Q427">
            <v>-14509.37</v>
          </cell>
        </row>
        <row r="428">
          <cell r="B428">
            <v>7</v>
          </cell>
          <cell r="G428" t="str">
            <v>429515</v>
          </cell>
          <cell r="I428" t="str">
            <v/>
          </cell>
          <cell r="M428">
            <v>0</v>
          </cell>
          <cell r="N428">
            <v>0</v>
          </cell>
          <cell r="P428">
            <v>0</v>
          </cell>
          <cell r="Q428">
            <v>0</v>
          </cell>
        </row>
        <row r="429">
          <cell r="B429">
            <v>7</v>
          </cell>
          <cell r="G429" t="str">
            <v>429543</v>
          </cell>
          <cell r="I429" t="str">
            <v>9</v>
          </cell>
          <cell r="M429">
            <v>-25824778.469999999</v>
          </cell>
          <cell r="N429">
            <v>0</v>
          </cell>
          <cell r="P429">
            <v>0</v>
          </cell>
          <cell r="Q429">
            <v>0</v>
          </cell>
        </row>
        <row r="430">
          <cell r="B430">
            <v>7</v>
          </cell>
          <cell r="G430" t="str">
            <v>429553</v>
          </cell>
          <cell r="I430" t="str">
            <v/>
          </cell>
          <cell r="M430">
            <v>0</v>
          </cell>
          <cell r="N430">
            <v>-46</v>
          </cell>
          <cell r="P430">
            <v>0</v>
          </cell>
          <cell r="Q430">
            <v>0</v>
          </cell>
        </row>
        <row r="431">
          <cell r="B431">
            <v>7</v>
          </cell>
          <cell r="G431" t="str">
            <v>429553</v>
          </cell>
          <cell r="I431" t="str">
            <v>9</v>
          </cell>
          <cell r="M431">
            <v>-60000</v>
          </cell>
          <cell r="N431">
            <v>-10029</v>
          </cell>
          <cell r="P431">
            <v>0</v>
          </cell>
          <cell r="Q431">
            <v>-13823.58</v>
          </cell>
        </row>
        <row r="432">
          <cell r="B432">
            <v>7</v>
          </cell>
          <cell r="G432" t="str">
            <v>429553</v>
          </cell>
          <cell r="I432" t="str">
            <v>9</v>
          </cell>
          <cell r="M432">
            <v>-1451.77</v>
          </cell>
          <cell r="N432">
            <v>-757.12</v>
          </cell>
          <cell r="P432">
            <v>-3157.5</v>
          </cell>
          <cell r="Q432">
            <v>1633.91</v>
          </cell>
        </row>
        <row r="433">
          <cell r="B433">
            <v>7</v>
          </cell>
          <cell r="G433" t="str">
            <v>429553</v>
          </cell>
          <cell r="I433" t="str">
            <v>9</v>
          </cell>
          <cell r="M433">
            <v>-27.32</v>
          </cell>
          <cell r="N433">
            <v>0</v>
          </cell>
          <cell r="P433">
            <v>0</v>
          </cell>
          <cell r="Q433">
            <v>0</v>
          </cell>
        </row>
        <row r="434">
          <cell r="B434">
            <v>7</v>
          </cell>
          <cell r="G434" t="str">
            <v>429553</v>
          </cell>
          <cell r="I434" t="str">
            <v>9</v>
          </cell>
          <cell r="M434">
            <v>0</v>
          </cell>
          <cell r="N434">
            <v>0</v>
          </cell>
          <cell r="P434">
            <v>0</v>
          </cell>
          <cell r="Q434">
            <v>0</v>
          </cell>
        </row>
        <row r="435">
          <cell r="B435">
            <v>7</v>
          </cell>
          <cell r="G435" t="str">
            <v>429553</v>
          </cell>
          <cell r="I435" t="str">
            <v>9</v>
          </cell>
          <cell r="M435">
            <v>-0.37</v>
          </cell>
          <cell r="N435">
            <v>0</v>
          </cell>
          <cell r="P435">
            <v>0</v>
          </cell>
          <cell r="Q435">
            <v>0</v>
          </cell>
        </row>
        <row r="436">
          <cell r="B436">
            <v>7</v>
          </cell>
          <cell r="G436" t="str">
            <v>429553</v>
          </cell>
          <cell r="I436" t="str">
            <v>9</v>
          </cell>
          <cell r="M436">
            <v>-5977</v>
          </cell>
          <cell r="N436">
            <v>-5285</v>
          </cell>
          <cell r="P436">
            <v>-4209</v>
          </cell>
          <cell r="Q436">
            <v>-17543</v>
          </cell>
        </row>
        <row r="437">
          <cell r="B437">
            <v>7</v>
          </cell>
          <cell r="G437" t="str">
            <v>429553</v>
          </cell>
          <cell r="I437" t="str">
            <v>9</v>
          </cell>
          <cell r="M437">
            <v>0</v>
          </cell>
          <cell r="N437">
            <v>-79</v>
          </cell>
          <cell r="P437">
            <v>0</v>
          </cell>
          <cell r="Q437">
            <v>0</v>
          </cell>
        </row>
        <row r="438">
          <cell r="B438">
            <v>7</v>
          </cell>
          <cell r="G438" t="str">
            <v>429553</v>
          </cell>
          <cell r="I438" t="str">
            <v>9</v>
          </cell>
          <cell r="M438">
            <v>0</v>
          </cell>
          <cell r="N438">
            <v>0</v>
          </cell>
          <cell r="P438">
            <v>0</v>
          </cell>
          <cell r="Q438">
            <v>0</v>
          </cell>
        </row>
        <row r="439">
          <cell r="B439">
            <v>7</v>
          </cell>
          <cell r="G439" t="str">
            <v>429553</v>
          </cell>
          <cell r="I439" t="str">
            <v>9</v>
          </cell>
          <cell r="M439">
            <v>0</v>
          </cell>
          <cell r="N439">
            <v>0</v>
          </cell>
          <cell r="P439">
            <v>0</v>
          </cell>
          <cell r="Q439">
            <v>0</v>
          </cell>
        </row>
        <row r="440">
          <cell r="B440">
            <v>7</v>
          </cell>
          <cell r="G440" t="str">
            <v>429553</v>
          </cell>
          <cell r="I440" t="str">
            <v>9</v>
          </cell>
          <cell r="M440">
            <v>542475.22</v>
          </cell>
          <cell r="N440">
            <v>-181447.96</v>
          </cell>
          <cell r="P440">
            <v>-357198.45</v>
          </cell>
          <cell r="Q440">
            <v>-169350.61</v>
          </cell>
        </row>
        <row r="441">
          <cell r="B441">
            <v>7</v>
          </cell>
          <cell r="G441" t="str">
            <v>429553</v>
          </cell>
          <cell r="I441" t="str">
            <v>9</v>
          </cell>
          <cell r="M441">
            <v>193</v>
          </cell>
          <cell r="N441">
            <v>61</v>
          </cell>
          <cell r="P441">
            <v>0</v>
          </cell>
          <cell r="Q441">
            <v>0</v>
          </cell>
        </row>
        <row r="442">
          <cell r="B442">
            <v>7</v>
          </cell>
          <cell r="G442" t="str">
            <v>510503</v>
          </cell>
          <cell r="I442" t="str">
            <v/>
          </cell>
          <cell r="M442">
            <v>833186.24</v>
          </cell>
          <cell r="N442">
            <v>-833186.24</v>
          </cell>
          <cell r="P442">
            <v>0</v>
          </cell>
          <cell r="Q442">
            <v>0</v>
          </cell>
        </row>
        <row r="443">
          <cell r="B443">
            <v>7</v>
          </cell>
          <cell r="G443" t="str">
            <v>510503</v>
          </cell>
          <cell r="I443" t="str">
            <v/>
          </cell>
          <cell r="M443">
            <v>14804559.02</v>
          </cell>
          <cell r="N443">
            <v>14291333.02</v>
          </cell>
          <cell r="P443">
            <v>14794521.41</v>
          </cell>
          <cell r="Q443">
            <v>14251209.41</v>
          </cell>
        </row>
        <row r="444">
          <cell r="B444">
            <v>7</v>
          </cell>
          <cell r="G444" t="str">
            <v>510503</v>
          </cell>
          <cell r="I444" t="str">
            <v/>
          </cell>
          <cell r="M444">
            <v>0</v>
          </cell>
          <cell r="N444">
            <v>0</v>
          </cell>
          <cell r="P444">
            <v>0</v>
          </cell>
          <cell r="Q444">
            <v>0</v>
          </cell>
        </row>
        <row r="445">
          <cell r="B445">
            <v>7</v>
          </cell>
          <cell r="G445" t="str">
            <v>510503</v>
          </cell>
          <cell r="I445" t="str">
            <v/>
          </cell>
          <cell r="M445">
            <v>9829878.2200000007</v>
          </cell>
          <cell r="N445">
            <v>6221975.0199999996</v>
          </cell>
          <cell r="P445">
            <v>8528498.5600000005</v>
          </cell>
          <cell r="Q445">
            <v>9125005.9900000002</v>
          </cell>
        </row>
        <row r="446">
          <cell r="B446">
            <v>7</v>
          </cell>
          <cell r="G446" t="str">
            <v>510503</v>
          </cell>
          <cell r="I446" t="str">
            <v/>
          </cell>
          <cell r="M446">
            <v>537083</v>
          </cell>
          <cell r="N446">
            <v>7134246.9500000002</v>
          </cell>
          <cell r="P446">
            <v>6904109.9900000002</v>
          </cell>
          <cell r="Q446">
            <v>7387002.5599999996</v>
          </cell>
        </row>
        <row r="447">
          <cell r="B447">
            <v>7</v>
          </cell>
          <cell r="G447" t="str">
            <v>510503</v>
          </cell>
          <cell r="I447" t="str">
            <v/>
          </cell>
          <cell r="M447">
            <v>0</v>
          </cell>
          <cell r="N447">
            <v>0</v>
          </cell>
          <cell r="P447">
            <v>0</v>
          </cell>
          <cell r="Q447">
            <v>0</v>
          </cell>
        </row>
        <row r="448">
          <cell r="B448">
            <v>7</v>
          </cell>
          <cell r="G448" t="str">
            <v>510503</v>
          </cell>
          <cell r="I448" t="str">
            <v/>
          </cell>
          <cell r="M448">
            <v>8220498.1799999997</v>
          </cell>
          <cell r="N448">
            <v>5532376.4900000002</v>
          </cell>
          <cell r="P448">
            <v>6992987.1299999999</v>
          </cell>
          <cell r="Q448">
            <v>8421897.9900000002</v>
          </cell>
        </row>
        <row r="449">
          <cell r="B449">
            <v>7</v>
          </cell>
          <cell r="G449" t="str">
            <v>510503</v>
          </cell>
          <cell r="I449" t="str">
            <v/>
          </cell>
          <cell r="M449">
            <v>9821872.6500000004</v>
          </cell>
          <cell r="N449">
            <v>10743588.119999999</v>
          </cell>
          <cell r="P449">
            <v>10342688.560000001</v>
          </cell>
          <cell r="Q449">
            <v>13621650.83</v>
          </cell>
        </row>
        <row r="450">
          <cell r="B450">
            <v>7</v>
          </cell>
          <cell r="G450" t="str">
            <v>510503</v>
          </cell>
          <cell r="I450" t="str">
            <v/>
          </cell>
          <cell r="M450">
            <v>845642.65</v>
          </cell>
          <cell r="N450">
            <v>-845642.65</v>
          </cell>
          <cell r="P450">
            <v>0</v>
          </cell>
          <cell r="Q450">
            <v>0</v>
          </cell>
        </row>
        <row r="451">
          <cell r="B451">
            <v>7</v>
          </cell>
          <cell r="G451" t="str">
            <v>510503</v>
          </cell>
          <cell r="I451" t="str">
            <v/>
          </cell>
          <cell r="M451">
            <v>1257639.69</v>
          </cell>
          <cell r="N451">
            <v>-1257639.69</v>
          </cell>
          <cell r="P451">
            <v>0</v>
          </cell>
          <cell r="Q451">
            <v>0</v>
          </cell>
        </row>
        <row r="452">
          <cell r="B452">
            <v>7</v>
          </cell>
          <cell r="G452" t="str">
            <v>510503</v>
          </cell>
          <cell r="I452" t="str">
            <v/>
          </cell>
          <cell r="M452">
            <v>8048925.7800000003</v>
          </cell>
          <cell r="N452">
            <v>7264583.1699999999</v>
          </cell>
          <cell r="P452">
            <v>7786529.9900000002</v>
          </cell>
          <cell r="Q452">
            <v>8331144.8499999996</v>
          </cell>
        </row>
        <row r="453">
          <cell r="B453">
            <v>7</v>
          </cell>
          <cell r="G453" t="str">
            <v>510503</v>
          </cell>
          <cell r="I453" t="str">
            <v/>
          </cell>
          <cell r="M453">
            <v>0</v>
          </cell>
          <cell r="N453">
            <v>0</v>
          </cell>
          <cell r="P453">
            <v>0</v>
          </cell>
          <cell r="Q453">
            <v>0</v>
          </cell>
        </row>
        <row r="454">
          <cell r="B454">
            <v>7</v>
          </cell>
          <cell r="G454" t="str">
            <v>510503</v>
          </cell>
          <cell r="I454" t="str">
            <v/>
          </cell>
          <cell r="M454">
            <v>10676730.880000001</v>
          </cell>
          <cell r="N454">
            <v>20655924.399999999</v>
          </cell>
          <cell r="P454">
            <v>28266702.82</v>
          </cell>
          <cell r="Q454">
            <v>30243758.809999999</v>
          </cell>
        </row>
        <row r="455">
          <cell r="B455">
            <v>7</v>
          </cell>
          <cell r="G455" t="str">
            <v>510503</v>
          </cell>
          <cell r="I455" t="str">
            <v/>
          </cell>
          <cell r="M455">
            <v>45826756.030000001</v>
          </cell>
          <cell r="N455">
            <v>57166733.710000001</v>
          </cell>
          <cell r="P455">
            <v>53649969.57</v>
          </cell>
          <cell r="Q455">
            <v>68327240.390000001</v>
          </cell>
        </row>
        <row r="456">
          <cell r="B456">
            <v>7</v>
          </cell>
          <cell r="G456" t="str">
            <v>510503</v>
          </cell>
          <cell r="I456" t="str">
            <v/>
          </cell>
          <cell r="M456">
            <v>503358.71999999997</v>
          </cell>
          <cell r="N456">
            <v>-503358.71999999997</v>
          </cell>
          <cell r="P456">
            <v>0</v>
          </cell>
          <cell r="Q456">
            <v>0</v>
          </cell>
        </row>
        <row r="457">
          <cell r="B457">
            <v>7</v>
          </cell>
          <cell r="G457" t="str">
            <v>510506</v>
          </cell>
          <cell r="I457" t="str">
            <v>2</v>
          </cell>
          <cell r="M457">
            <v>1902668.99</v>
          </cell>
          <cell r="N457">
            <v>962052</v>
          </cell>
          <cell r="P457">
            <v>1685130</v>
          </cell>
          <cell r="Q457">
            <v>1802991.71</v>
          </cell>
        </row>
        <row r="458">
          <cell r="B458">
            <v>7</v>
          </cell>
          <cell r="G458" t="str">
            <v>510506</v>
          </cell>
          <cell r="I458" t="str">
            <v>2</v>
          </cell>
          <cell r="M458">
            <v>2256067.31</v>
          </cell>
          <cell r="N458">
            <v>3364579.84</v>
          </cell>
          <cell r="P458">
            <v>5857484.9900000002</v>
          </cell>
          <cell r="Q458">
            <v>6309347.8499999996</v>
          </cell>
        </row>
        <row r="459">
          <cell r="B459">
            <v>7</v>
          </cell>
          <cell r="G459" t="str">
            <v>510506</v>
          </cell>
          <cell r="I459" t="str">
            <v>2</v>
          </cell>
          <cell r="M459">
            <v>697104.84</v>
          </cell>
          <cell r="N459">
            <v>-697104.84</v>
          </cell>
          <cell r="P459">
            <v>0</v>
          </cell>
          <cell r="Q459">
            <v>0</v>
          </cell>
        </row>
        <row r="460">
          <cell r="B460">
            <v>7</v>
          </cell>
          <cell r="G460" t="str">
            <v>510506</v>
          </cell>
          <cell r="I460" t="str">
            <v>2</v>
          </cell>
          <cell r="M460">
            <v>27547534.82</v>
          </cell>
          <cell r="N460">
            <v>26851131.960000001</v>
          </cell>
          <cell r="P460">
            <v>29328550.68</v>
          </cell>
          <cell r="Q460">
            <v>26494749.530000001</v>
          </cell>
        </row>
        <row r="461">
          <cell r="B461">
            <v>7</v>
          </cell>
          <cell r="G461" t="str">
            <v>510506</v>
          </cell>
          <cell r="I461" t="str">
            <v>2</v>
          </cell>
          <cell r="M461">
            <v>4569255.66</v>
          </cell>
          <cell r="N461">
            <v>7241493.5800000001</v>
          </cell>
          <cell r="P461">
            <v>7452582.8499999996</v>
          </cell>
          <cell r="Q461">
            <v>7973839.9900000002</v>
          </cell>
        </row>
        <row r="462">
          <cell r="B462">
            <v>7</v>
          </cell>
          <cell r="G462" t="str">
            <v>510506</v>
          </cell>
          <cell r="I462" t="str">
            <v>2</v>
          </cell>
          <cell r="M462">
            <v>5309288.1100000003</v>
          </cell>
          <cell r="N462">
            <v>7413423.4100000001</v>
          </cell>
          <cell r="P462">
            <v>8177669.9900000002</v>
          </cell>
          <cell r="Q462">
            <v>7765557.9900000002</v>
          </cell>
        </row>
        <row r="463">
          <cell r="B463">
            <v>7</v>
          </cell>
          <cell r="G463" t="str">
            <v>510506</v>
          </cell>
          <cell r="I463" t="str">
            <v>2</v>
          </cell>
          <cell r="M463">
            <v>99463.41</v>
          </cell>
          <cell r="N463">
            <v>-99463.41</v>
          </cell>
          <cell r="P463">
            <v>0</v>
          </cell>
          <cell r="Q463">
            <v>0</v>
          </cell>
        </row>
        <row r="464">
          <cell r="B464">
            <v>7</v>
          </cell>
          <cell r="G464" t="str">
            <v>510506</v>
          </cell>
          <cell r="I464" t="str">
            <v>2</v>
          </cell>
          <cell r="M464">
            <v>0</v>
          </cell>
          <cell r="N464">
            <v>0</v>
          </cell>
          <cell r="P464">
            <v>0</v>
          </cell>
          <cell r="Q464">
            <v>0</v>
          </cell>
        </row>
        <row r="465">
          <cell r="B465">
            <v>7</v>
          </cell>
          <cell r="G465" t="str">
            <v>510506</v>
          </cell>
          <cell r="I465" t="str">
            <v>2</v>
          </cell>
          <cell r="M465">
            <v>13094109.470000001</v>
          </cell>
          <cell r="N465">
            <v>4085036.4</v>
          </cell>
          <cell r="P465">
            <v>4133258.57</v>
          </cell>
          <cell r="Q465">
            <v>3678098.56</v>
          </cell>
        </row>
        <row r="466">
          <cell r="B466">
            <v>7</v>
          </cell>
          <cell r="G466" t="str">
            <v>510506</v>
          </cell>
          <cell r="I466" t="str">
            <v>2</v>
          </cell>
          <cell r="M466">
            <v>1116863.71</v>
          </cell>
          <cell r="N466">
            <v>-1116863.71</v>
          </cell>
          <cell r="P466">
            <v>0</v>
          </cell>
          <cell r="Q466">
            <v>0</v>
          </cell>
        </row>
        <row r="467">
          <cell r="B467">
            <v>7</v>
          </cell>
          <cell r="G467" t="str">
            <v>510506</v>
          </cell>
          <cell r="I467" t="str">
            <v>2</v>
          </cell>
          <cell r="M467">
            <v>12822424.470000001</v>
          </cell>
          <cell r="N467">
            <v>12284725.720000001</v>
          </cell>
          <cell r="P467">
            <v>11536762.48</v>
          </cell>
          <cell r="Q467">
            <v>12792085.91</v>
          </cell>
        </row>
        <row r="468">
          <cell r="B468">
            <v>7</v>
          </cell>
          <cell r="G468" t="str">
            <v>510506</v>
          </cell>
          <cell r="I468" t="str">
            <v>2</v>
          </cell>
          <cell r="M468">
            <v>4104978.29</v>
          </cell>
          <cell r="N468">
            <v>-4104978.29</v>
          </cell>
          <cell r="P468">
            <v>0</v>
          </cell>
          <cell r="Q468">
            <v>0</v>
          </cell>
        </row>
        <row r="469">
          <cell r="B469">
            <v>7</v>
          </cell>
          <cell r="G469" t="str">
            <v>510506</v>
          </cell>
          <cell r="I469" t="str">
            <v>2</v>
          </cell>
          <cell r="M469">
            <v>0</v>
          </cell>
          <cell r="N469">
            <v>0</v>
          </cell>
          <cell r="P469">
            <v>0</v>
          </cell>
          <cell r="Q469">
            <v>0</v>
          </cell>
        </row>
        <row r="470">
          <cell r="B470">
            <v>7</v>
          </cell>
          <cell r="G470" t="str">
            <v>510506</v>
          </cell>
          <cell r="I470" t="str">
            <v>2</v>
          </cell>
          <cell r="M470">
            <v>12082296.310000001</v>
          </cell>
          <cell r="N470">
            <v>9620109.0399999991</v>
          </cell>
          <cell r="P470">
            <v>19985751.399999999</v>
          </cell>
          <cell r="Q470">
            <v>19555927.399999999</v>
          </cell>
        </row>
        <row r="471">
          <cell r="B471">
            <v>7</v>
          </cell>
          <cell r="G471" t="str">
            <v>510506</v>
          </cell>
          <cell r="I471" t="str">
            <v>2</v>
          </cell>
          <cell r="M471">
            <v>3564984</v>
          </cell>
          <cell r="N471">
            <v>4201739.97</v>
          </cell>
          <cell r="P471">
            <v>4312774.28</v>
          </cell>
          <cell r="Q471">
            <v>4579930.8499999996</v>
          </cell>
        </row>
        <row r="472">
          <cell r="B472">
            <v>7</v>
          </cell>
          <cell r="G472" t="str">
            <v>510506</v>
          </cell>
          <cell r="I472" t="str">
            <v>2</v>
          </cell>
          <cell r="M472">
            <v>417221.73</v>
          </cell>
          <cell r="N472">
            <v>-417221.73</v>
          </cell>
          <cell r="P472">
            <v>0</v>
          </cell>
          <cell r="Q472">
            <v>0</v>
          </cell>
        </row>
        <row r="473">
          <cell r="B473">
            <v>7</v>
          </cell>
          <cell r="G473" t="str">
            <v>510506</v>
          </cell>
          <cell r="I473" t="str">
            <v>2</v>
          </cell>
          <cell r="M473">
            <v>863109.98</v>
          </cell>
          <cell r="N473">
            <v>-863109.98</v>
          </cell>
          <cell r="P473">
            <v>0</v>
          </cell>
          <cell r="Q473">
            <v>0</v>
          </cell>
        </row>
        <row r="474">
          <cell r="B474">
            <v>7</v>
          </cell>
          <cell r="G474" t="str">
            <v>510506</v>
          </cell>
          <cell r="I474" t="str">
            <v>2</v>
          </cell>
          <cell r="M474">
            <v>3264258.37</v>
          </cell>
          <cell r="N474">
            <v>3103849.04</v>
          </cell>
          <cell r="P474">
            <v>2890089.64</v>
          </cell>
          <cell r="Q474">
            <v>2945909.07</v>
          </cell>
        </row>
        <row r="475">
          <cell r="B475">
            <v>7</v>
          </cell>
          <cell r="G475" t="str">
            <v>510506</v>
          </cell>
          <cell r="I475" t="str">
            <v>2</v>
          </cell>
          <cell r="M475">
            <v>3860614.47</v>
          </cell>
          <cell r="N475">
            <v>5594354.4900000002</v>
          </cell>
          <cell r="P475">
            <v>5591729.9900000002</v>
          </cell>
          <cell r="Q475">
            <v>5982831.71</v>
          </cell>
        </row>
        <row r="476">
          <cell r="B476">
            <v>7</v>
          </cell>
          <cell r="G476" t="str">
            <v>510506</v>
          </cell>
          <cell r="I476" t="str">
            <v>2</v>
          </cell>
          <cell r="M476">
            <v>3050610.29</v>
          </cell>
          <cell r="N476">
            <v>4212556.68</v>
          </cell>
          <cell r="P476">
            <v>4655879.99</v>
          </cell>
          <cell r="Q476">
            <v>5553392</v>
          </cell>
        </row>
        <row r="477">
          <cell r="B477">
            <v>7</v>
          </cell>
          <cell r="G477" t="str">
            <v>510512</v>
          </cell>
          <cell r="I477" t="str">
            <v/>
          </cell>
          <cell r="M477">
            <v>2766685.28</v>
          </cell>
          <cell r="N477">
            <v>3683464.34</v>
          </cell>
          <cell r="P477">
            <v>3992399.99</v>
          </cell>
          <cell r="Q477">
            <v>3658660.57</v>
          </cell>
        </row>
        <row r="478">
          <cell r="B478">
            <v>7</v>
          </cell>
          <cell r="G478" t="str">
            <v>510512</v>
          </cell>
          <cell r="I478" t="str">
            <v/>
          </cell>
          <cell r="M478">
            <v>71011.77</v>
          </cell>
          <cell r="N478">
            <v>-71011.77</v>
          </cell>
          <cell r="P478">
            <v>0</v>
          </cell>
          <cell r="Q478">
            <v>0</v>
          </cell>
        </row>
        <row r="479">
          <cell r="B479">
            <v>7</v>
          </cell>
          <cell r="G479" t="str">
            <v>510515</v>
          </cell>
          <cell r="I479" t="str">
            <v/>
          </cell>
          <cell r="M479">
            <v>320336.06</v>
          </cell>
          <cell r="N479">
            <v>367199.97</v>
          </cell>
          <cell r="P479">
            <v>343165.71</v>
          </cell>
          <cell r="Q479">
            <v>340433.15</v>
          </cell>
        </row>
        <row r="480">
          <cell r="B480">
            <v>7</v>
          </cell>
          <cell r="G480" t="str">
            <v>510515</v>
          </cell>
          <cell r="I480" t="str">
            <v/>
          </cell>
          <cell r="M480">
            <v>0</v>
          </cell>
          <cell r="N480">
            <v>0</v>
          </cell>
          <cell r="P480">
            <v>0</v>
          </cell>
          <cell r="Q480">
            <v>0</v>
          </cell>
        </row>
        <row r="481">
          <cell r="B481">
            <v>7</v>
          </cell>
          <cell r="G481" t="str">
            <v>510515</v>
          </cell>
          <cell r="I481" t="str">
            <v/>
          </cell>
          <cell r="M481">
            <v>880585</v>
          </cell>
          <cell r="N481">
            <v>617422.56999999995</v>
          </cell>
          <cell r="P481">
            <v>670292.14</v>
          </cell>
          <cell r="Q481">
            <v>759063.57</v>
          </cell>
        </row>
        <row r="482">
          <cell r="B482">
            <v>7</v>
          </cell>
          <cell r="G482" t="str">
            <v>510524</v>
          </cell>
          <cell r="I482" t="str">
            <v/>
          </cell>
          <cell r="M482">
            <v>0</v>
          </cell>
          <cell r="N482">
            <v>0</v>
          </cell>
          <cell r="P482">
            <v>0</v>
          </cell>
          <cell r="Q482">
            <v>536360</v>
          </cell>
        </row>
        <row r="483">
          <cell r="B483">
            <v>7</v>
          </cell>
          <cell r="G483" t="str">
            <v>510524</v>
          </cell>
          <cell r="I483" t="str">
            <v/>
          </cell>
          <cell r="M483">
            <v>174706</v>
          </cell>
          <cell r="N483">
            <v>0</v>
          </cell>
          <cell r="P483">
            <v>0</v>
          </cell>
          <cell r="Q483">
            <v>562407</v>
          </cell>
        </row>
        <row r="484">
          <cell r="B484">
            <v>7</v>
          </cell>
          <cell r="G484" t="str">
            <v>510524</v>
          </cell>
          <cell r="I484" t="str">
            <v/>
          </cell>
          <cell r="M484">
            <v>0</v>
          </cell>
          <cell r="N484">
            <v>0</v>
          </cell>
          <cell r="P484">
            <v>0</v>
          </cell>
          <cell r="Q484">
            <v>0</v>
          </cell>
        </row>
        <row r="485">
          <cell r="B485">
            <v>7</v>
          </cell>
          <cell r="G485" t="str">
            <v>510527</v>
          </cell>
          <cell r="I485" t="str">
            <v/>
          </cell>
          <cell r="M485">
            <v>123590</v>
          </cell>
          <cell r="N485">
            <v>182046</v>
          </cell>
          <cell r="P485">
            <v>187056</v>
          </cell>
          <cell r="Q485">
            <v>163674</v>
          </cell>
        </row>
        <row r="486">
          <cell r="B486">
            <v>7</v>
          </cell>
          <cell r="G486" t="str">
            <v>510527</v>
          </cell>
          <cell r="I486" t="str">
            <v/>
          </cell>
          <cell r="M486">
            <v>1634792</v>
          </cell>
          <cell r="N486">
            <v>1665132</v>
          </cell>
          <cell r="P486">
            <v>1768681</v>
          </cell>
          <cell r="Q486">
            <v>1730268</v>
          </cell>
        </row>
        <row r="487">
          <cell r="B487">
            <v>7</v>
          </cell>
          <cell r="G487" t="str">
            <v>510527</v>
          </cell>
          <cell r="I487" t="str">
            <v/>
          </cell>
          <cell r="M487">
            <v>46764</v>
          </cell>
          <cell r="N487">
            <v>46764</v>
          </cell>
          <cell r="P487">
            <v>43424</v>
          </cell>
          <cell r="Q487">
            <v>0</v>
          </cell>
        </row>
        <row r="488">
          <cell r="B488">
            <v>7</v>
          </cell>
          <cell r="G488" t="str">
            <v>510527</v>
          </cell>
          <cell r="I488" t="str">
            <v/>
          </cell>
          <cell r="M488">
            <v>1670</v>
          </cell>
          <cell r="N488">
            <v>0</v>
          </cell>
          <cell r="P488">
            <v>0</v>
          </cell>
          <cell r="Q488">
            <v>0</v>
          </cell>
        </row>
        <row r="489">
          <cell r="B489">
            <v>7</v>
          </cell>
          <cell r="G489" t="str">
            <v>510527</v>
          </cell>
          <cell r="I489" t="str">
            <v/>
          </cell>
          <cell r="M489">
            <v>46764</v>
          </cell>
          <cell r="N489">
            <v>46764</v>
          </cell>
          <cell r="P489">
            <v>46764</v>
          </cell>
          <cell r="Q489">
            <v>46764</v>
          </cell>
        </row>
        <row r="490">
          <cell r="B490">
            <v>7</v>
          </cell>
          <cell r="G490" t="str">
            <v>510527</v>
          </cell>
          <cell r="I490" t="str">
            <v/>
          </cell>
          <cell r="M490">
            <v>0</v>
          </cell>
          <cell r="N490">
            <v>0</v>
          </cell>
          <cell r="P490">
            <v>0</v>
          </cell>
          <cell r="Q490">
            <v>11691</v>
          </cell>
        </row>
        <row r="491">
          <cell r="B491">
            <v>7</v>
          </cell>
          <cell r="G491" t="str">
            <v>510527</v>
          </cell>
          <cell r="I491" t="str">
            <v/>
          </cell>
          <cell r="M491">
            <v>70146</v>
          </cell>
          <cell r="N491">
            <v>93528</v>
          </cell>
          <cell r="P491">
            <v>70146</v>
          </cell>
          <cell r="Q491">
            <v>35073</v>
          </cell>
        </row>
        <row r="492">
          <cell r="B492">
            <v>7</v>
          </cell>
          <cell r="G492" t="str">
            <v>510530</v>
          </cell>
          <cell r="I492" t="str">
            <v/>
          </cell>
          <cell r="M492">
            <v>820840.41</v>
          </cell>
          <cell r="N492">
            <v>1087821.48</v>
          </cell>
          <cell r="P492">
            <v>1162489.28</v>
          </cell>
          <cell r="Q492">
            <v>1216865.29</v>
          </cell>
        </row>
        <row r="493">
          <cell r="B493">
            <v>7</v>
          </cell>
          <cell r="G493" t="str">
            <v>510530</v>
          </cell>
          <cell r="I493" t="str">
            <v/>
          </cell>
          <cell r="M493">
            <v>494693.78</v>
          </cell>
          <cell r="N493">
            <v>250133.61</v>
          </cell>
          <cell r="P493">
            <v>438133.93</v>
          </cell>
          <cell r="Q493">
            <v>468777.35</v>
          </cell>
        </row>
        <row r="494">
          <cell r="B494">
            <v>7</v>
          </cell>
          <cell r="G494" t="str">
            <v>510530</v>
          </cell>
          <cell r="I494" t="str">
            <v/>
          </cell>
          <cell r="M494">
            <v>523527.61</v>
          </cell>
          <cell r="N494">
            <v>874790.53</v>
          </cell>
          <cell r="P494">
            <v>1512987.86</v>
          </cell>
          <cell r="Q494">
            <v>1618808.42</v>
          </cell>
        </row>
        <row r="495">
          <cell r="B495">
            <v>7</v>
          </cell>
          <cell r="G495" t="str">
            <v>510530</v>
          </cell>
          <cell r="I495" t="str">
            <v/>
          </cell>
          <cell r="M495">
            <v>181247.24</v>
          </cell>
          <cell r="N495">
            <v>-181247.24</v>
          </cell>
          <cell r="P495">
            <v>0</v>
          </cell>
          <cell r="Q495">
            <v>0</v>
          </cell>
        </row>
        <row r="496">
          <cell r="B496">
            <v>7</v>
          </cell>
          <cell r="G496" t="str">
            <v>510530</v>
          </cell>
          <cell r="I496" t="str">
            <v/>
          </cell>
          <cell r="M496">
            <v>1188006.26</v>
          </cell>
          <cell r="N496">
            <v>1882787.83</v>
          </cell>
          <cell r="P496">
            <v>1937671.07</v>
          </cell>
          <cell r="Q496">
            <v>2073199.07</v>
          </cell>
        </row>
        <row r="497">
          <cell r="B497">
            <v>7</v>
          </cell>
          <cell r="G497" t="str">
            <v>510530</v>
          </cell>
          <cell r="I497" t="str">
            <v/>
          </cell>
          <cell r="M497">
            <v>1364715.62</v>
          </cell>
          <cell r="N497">
            <v>1943189.04</v>
          </cell>
          <cell r="P497">
            <v>2126193.21</v>
          </cell>
          <cell r="Q497">
            <v>2019044.64</v>
          </cell>
        </row>
        <row r="498">
          <cell r="B498">
            <v>7</v>
          </cell>
          <cell r="G498" t="str">
            <v>510530</v>
          </cell>
          <cell r="I498" t="str">
            <v/>
          </cell>
          <cell r="M498">
            <v>25860.53</v>
          </cell>
          <cell r="N498">
            <v>-25860.53</v>
          </cell>
          <cell r="P498">
            <v>0</v>
          </cell>
          <cell r="Q498">
            <v>0</v>
          </cell>
        </row>
        <row r="499">
          <cell r="B499">
            <v>7</v>
          </cell>
          <cell r="G499" t="str">
            <v>510530</v>
          </cell>
          <cell r="I499" t="str">
            <v/>
          </cell>
          <cell r="M499">
            <v>0</v>
          </cell>
          <cell r="N499">
            <v>0</v>
          </cell>
          <cell r="P499">
            <v>0</v>
          </cell>
          <cell r="Q499">
            <v>0</v>
          </cell>
        </row>
        <row r="500">
          <cell r="B500">
            <v>7</v>
          </cell>
          <cell r="G500" t="str">
            <v>510530</v>
          </cell>
          <cell r="I500" t="str">
            <v/>
          </cell>
          <cell r="M500">
            <v>3164696.78</v>
          </cell>
          <cell r="N500">
            <v>860544.28</v>
          </cell>
          <cell r="P500">
            <v>852212.14</v>
          </cell>
          <cell r="Q500">
            <v>911819</v>
          </cell>
        </row>
        <row r="501">
          <cell r="B501">
            <v>7</v>
          </cell>
          <cell r="G501" t="str">
            <v>510530</v>
          </cell>
          <cell r="I501" t="str">
            <v/>
          </cell>
          <cell r="M501">
            <v>290384.46999999997</v>
          </cell>
          <cell r="N501">
            <v>-290384.46999999997</v>
          </cell>
          <cell r="P501">
            <v>0</v>
          </cell>
          <cell r="Q501">
            <v>0</v>
          </cell>
        </row>
        <row r="502">
          <cell r="B502">
            <v>7</v>
          </cell>
          <cell r="G502" t="str">
            <v>510530</v>
          </cell>
          <cell r="I502" t="str">
            <v/>
          </cell>
          <cell r="M502">
            <v>3333829.85</v>
          </cell>
          <cell r="N502">
            <v>3194028.8</v>
          </cell>
          <cell r="P502">
            <v>2999558.57</v>
          </cell>
          <cell r="Q502">
            <v>3325941.42</v>
          </cell>
        </row>
        <row r="503">
          <cell r="B503">
            <v>7</v>
          </cell>
          <cell r="G503" t="str">
            <v>510530</v>
          </cell>
          <cell r="I503" t="str">
            <v/>
          </cell>
          <cell r="M503">
            <v>1067294.32</v>
          </cell>
          <cell r="N503">
            <v>-1067294.32</v>
          </cell>
          <cell r="P503">
            <v>0</v>
          </cell>
          <cell r="Q503">
            <v>0</v>
          </cell>
        </row>
        <row r="504">
          <cell r="B504">
            <v>7</v>
          </cell>
          <cell r="G504" t="str">
            <v>510530</v>
          </cell>
          <cell r="I504" t="str">
            <v/>
          </cell>
          <cell r="M504">
            <v>3116047.84</v>
          </cell>
          <cell r="N504">
            <v>2479639.8199999998</v>
          </cell>
          <cell r="P504">
            <v>5091830.3499999996</v>
          </cell>
          <cell r="Q504">
            <v>5043591.49</v>
          </cell>
        </row>
        <row r="505">
          <cell r="B505">
            <v>7</v>
          </cell>
          <cell r="G505" t="str">
            <v>510530</v>
          </cell>
          <cell r="I505" t="str">
            <v/>
          </cell>
          <cell r="M505">
            <v>1155848</v>
          </cell>
          <cell r="N505">
            <v>1186736.46</v>
          </cell>
          <cell r="P505">
            <v>1167379.28</v>
          </cell>
          <cell r="Q505">
            <v>1259919.8600000001</v>
          </cell>
        </row>
        <row r="506">
          <cell r="B506">
            <v>7</v>
          </cell>
          <cell r="G506" t="str">
            <v>510530</v>
          </cell>
          <cell r="I506" t="str">
            <v/>
          </cell>
          <cell r="M506">
            <v>108477.75</v>
          </cell>
          <cell r="N506">
            <v>-108477.75</v>
          </cell>
          <cell r="P506">
            <v>0</v>
          </cell>
          <cell r="Q506">
            <v>0</v>
          </cell>
        </row>
        <row r="507">
          <cell r="B507">
            <v>7</v>
          </cell>
          <cell r="G507" t="str">
            <v>510530</v>
          </cell>
          <cell r="I507" t="str">
            <v/>
          </cell>
          <cell r="M507">
            <v>224408.65</v>
          </cell>
          <cell r="N507">
            <v>-224408.65</v>
          </cell>
          <cell r="P507">
            <v>0</v>
          </cell>
          <cell r="Q507">
            <v>0</v>
          </cell>
        </row>
        <row r="508">
          <cell r="B508">
            <v>7</v>
          </cell>
          <cell r="G508" t="str">
            <v>510530</v>
          </cell>
          <cell r="I508" t="str">
            <v/>
          </cell>
          <cell r="M508">
            <v>894131.04</v>
          </cell>
          <cell r="N508">
            <v>807001.2</v>
          </cell>
          <cell r="P508">
            <v>751423.93</v>
          </cell>
          <cell r="Q508">
            <v>933051.35</v>
          </cell>
        </row>
        <row r="509">
          <cell r="B509">
            <v>7</v>
          </cell>
          <cell r="G509" t="str">
            <v>510530</v>
          </cell>
          <cell r="I509" t="str">
            <v/>
          </cell>
          <cell r="M509">
            <v>1003760.19</v>
          </cell>
          <cell r="N509">
            <v>1454531.73</v>
          </cell>
          <cell r="P509">
            <v>1453849.28</v>
          </cell>
          <cell r="Q509">
            <v>1555536.14</v>
          </cell>
        </row>
        <row r="510">
          <cell r="B510">
            <v>7</v>
          </cell>
          <cell r="G510" t="str">
            <v>510530</v>
          </cell>
          <cell r="I510" t="str">
            <v/>
          </cell>
          <cell r="M510">
            <v>793158.42</v>
          </cell>
          <cell r="N510">
            <v>1095264.8899999999</v>
          </cell>
          <cell r="P510">
            <v>1210528.93</v>
          </cell>
          <cell r="Q510">
            <v>1443883.21</v>
          </cell>
        </row>
        <row r="511">
          <cell r="B511">
            <v>7</v>
          </cell>
          <cell r="G511" t="str">
            <v>510533</v>
          </cell>
          <cell r="I511" t="str">
            <v/>
          </cell>
          <cell r="M511">
            <v>110497.01</v>
          </cell>
          <cell r="N511">
            <v>146438.24</v>
          </cell>
          <cell r="P511">
            <v>156488.57</v>
          </cell>
          <cell r="Q511">
            <v>163808.57</v>
          </cell>
        </row>
        <row r="512">
          <cell r="B512">
            <v>7</v>
          </cell>
          <cell r="G512" t="str">
            <v>510533</v>
          </cell>
          <cell r="I512" t="str">
            <v/>
          </cell>
          <cell r="M512">
            <v>66593.75</v>
          </cell>
          <cell r="N512">
            <v>33672.25</v>
          </cell>
          <cell r="P512">
            <v>58980</v>
          </cell>
          <cell r="Q512">
            <v>63104.57</v>
          </cell>
        </row>
        <row r="513">
          <cell r="B513">
            <v>7</v>
          </cell>
          <cell r="G513" t="str">
            <v>510533</v>
          </cell>
          <cell r="I513" t="str">
            <v/>
          </cell>
          <cell r="M513">
            <v>70475.28</v>
          </cell>
          <cell r="N513">
            <v>117760.68</v>
          </cell>
          <cell r="P513">
            <v>203671.07</v>
          </cell>
          <cell r="Q513">
            <v>217916.79</v>
          </cell>
        </row>
        <row r="514">
          <cell r="B514">
            <v>7</v>
          </cell>
          <cell r="G514" t="str">
            <v>510533</v>
          </cell>
          <cell r="I514" t="str">
            <v/>
          </cell>
          <cell r="M514">
            <v>24398.76</v>
          </cell>
          <cell r="N514">
            <v>-24398.76</v>
          </cell>
          <cell r="P514">
            <v>0</v>
          </cell>
          <cell r="Q514">
            <v>0</v>
          </cell>
        </row>
        <row r="515">
          <cell r="B515">
            <v>7</v>
          </cell>
          <cell r="G515" t="str">
            <v>510533</v>
          </cell>
          <cell r="I515" t="str">
            <v/>
          </cell>
          <cell r="M515">
            <v>159924.82</v>
          </cell>
          <cell r="N515">
            <v>253453.32</v>
          </cell>
          <cell r="P515">
            <v>260841.43</v>
          </cell>
          <cell r="Q515">
            <v>279084.84999999998</v>
          </cell>
        </row>
        <row r="516">
          <cell r="B516">
            <v>7</v>
          </cell>
          <cell r="G516" t="str">
            <v>510533</v>
          </cell>
          <cell r="I516" t="str">
            <v/>
          </cell>
          <cell r="M516">
            <v>183711.68</v>
          </cell>
          <cell r="N516">
            <v>261584.5</v>
          </cell>
          <cell r="P516">
            <v>286219.28999999998</v>
          </cell>
          <cell r="Q516">
            <v>271795.28000000003</v>
          </cell>
        </row>
        <row r="517">
          <cell r="B517">
            <v>7</v>
          </cell>
          <cell r="G517" t="str">
            <v>510533</v>
          </cell>
          <cell r="I517" t="str">
            <v/>
          </cell>
          <cell r="M517">
            <v>3481.2</v>
          </cell>
          <cell r="N517">
            <v>-3481.2</v>
          </cell>
          <cell r="P517">
            <v>0</v>
          </cell>
          <cell r="Q517">
            <v>0</v>
          </cell>
        </row>
        <row r="518">
          <cell r="B518">
            <v>7</v>
          </cell>
          <cell r="G518" t="str">
            <v>510533</v>
          </cell>
          <cell r="I518" t="str">
            <v/>
          </cell>
          <cell r="M518">
            <v>0</v>
          </cell>
          <cell r="N518">
            <v>0</v>
          </cell>
          <cell r="P518">
            <v>0</v>
          </cell>
          <cell r="Q518">
            <v>0</v>
          </cell>
        </row>
        <row r="519">
          <cell r="B519">
            <v>7</v>
          </cell>
          <cell r="G519" t="str">
            <v>510533</v>
          </cell>
          <cell r="I519" t="str">
            <v/>
          </cell>
          <cell r="M519">
            <v>426016.89</v>
          </cell>
          <cell r="N519">
            <v>115842.39</v>
          </cell>
          <cell r="P519">
            <v>114721.07</v>
          </cell>
          <cell r="Q519">
            <v>122743.93</v>
          </cell>
        </row>
        <row r="520">
          <cell r="B520">
            <v>7</v>
          </cell>
          <cell r="G520" t="str">
            <v>510533</v>
          </cell>
          <cell r="I520" t="str">
            <v/>
          </cell>
          <cell r="M520">
            <v>39090.400000000001</v>
          </cell>
          <cell r="N520">
            <v>-39090.400000000001</v>
          </cell>
          <cell r="P520">
            <v>0</v>
          </cell>
          <cell r="Q520">
            <v>0</v>
          </cell>
        </row>
        <row r="521">
          <cell r="B521">
            <v>7</v>
          </cell>
          <cell r="G521" t="str">
            <v>510533</v>
          </cell>
          <cell r="I521" t="str">
            <v/>
          </cell>
          <cell r="M521">
            <v>448786.8</v>
          </cell>
          <cell r="N521">
            <v>429966.98</v>
          </cell>
          <cell r="P521">
            <v>403788.21</v>
          </cell>
          <cell r="Q521">
            <v>447723.07</v>
          </cell>
        </row>
        <row r="522">
          <cell r="B522">
            <v>7</v>
          </cell>
          <cell r="G522" t="str">
            <v>510533</v>
          </cell>
          <cell r="I522" t="str">
            <v/>
          </cell>
          <cell r="M522">
            <v>143674.26999999999</v>
          </cell>
          <cell r="N522">
            <v>-143674.26999999999</v>
          </cell>
          <cell r="P522">
            <v>0</v>
          </cell>
          <cell r="Q522">
            <v>0</v>
          </cell>
        </row>
        <row r="523">
          <cell r="B523">
            <v>7</v>
          </cell>
          <cell r="G523" t="str">
            <v>510533</v>
          </cell>
          <cell r="I523" t="str">
            <v/>
          </cell>
          <cell r="M523">
            <v>419466.62</v>
          </cell>
          <cell r="N523">
            <v>333796.38</v>
          </cell>
          <cell r="P523">
            <v>685437.86</v>
          </cell>
          <cell r="Q523">
            <v>678945.28000000003</v>
          </cell>
        </row>
        <row r="524">
          <cell r="B524">
            <v>7</v>
          </cell>
          <cell r="G524" t="str">
            <v>510533</v>
          </cell>
          <cell r="I524" t="str">
            <v/>
          </cell>
          <cell r="M524">
            <v>155595</v>
          </cell>
          <cell r="N524">
            <v>159752.95999999999</v>
          </cell>
          <cell r="P524">
            <v>157147.5</v>
          </cell>
          <cell r="Q524">
            <v>169604.64</v>
          </cell>
        </row>
        <row r="525">
          <cell r="B525">
            <v>7</v>
          </cell>
          <cell r="G525" t="str">
            <v>510533</v>
          </cell>
          <cell r="I525" t="str">
            <v/>
          </cell>
          <cell r="M525">
            <v>14602.8</v>
          </cell>
          <cell r="N525">
            <v>-14602.8</v>
          </cell>
          <cell r="P525">
            <v>0</v>
          </cell>
          <cell r="Q525">
            <v>0</v>
          </cell>
        </row>
        <row r="526">
          <cell r="B526">
            <v>7</v>
          </cell>
          <cell r="G526" t="str">
            <v>510533</v>
          </cell>
          <cell r="I526" t="str">
            <v/>
          </cell>
          <cell r="M526">
            <v>30208.880000000001</v>
          </cell>
          <cell r="N526">
            <v>-30208.880000000001</v>
          </cell>
          <cell r="P526">
            <v>0</v>
          </cell>
          <cell r="Q526">
            <v>0</v>
          </cell>
        </row>
        <row r="527">
          <cell r="B527">
            <v>7</v>
          </cell>
          <cell r="G527" t="str">
            <v>510533</v>
          </cell>
          <cell r="I527" t="str">
            <v/>
          </cell>
          <cell r="M527">
            <v>120364.49</v>
          </cell>
          <cell r="N527">
            <v>108635.58</v>
          </cell>
          <cell r="P527">
            <v>101153.57</v>
          </cell>
          <cell r="Q527">
            <v>125603.86</v>
          </cell>
        </row>
        <row r="528">
          <cell r="B528">
            <v>7</v>
          </cell>
          <cell r="G528" t="str">
            <v>510533</v>
          </cell>
          <cell r="I528" t="str">
            <v/>
          </cell>
          <cell r="M528">
            <v>135121.84</v>
          </cell>
          <cell r="N528">
            <v>195803.3</v>
          </cell>
          <cell r="P528">
            <v>195711.43</v>
          </cell>
          <cell r="Q528">
            <v>209399.43</v>
          </cell>
        </row>
        <row r="529">
          <cell r="B529">
            <v>7</v>
          </cell>
          <cell r="G529" t="str">
            <v>510533</v>
          </cell>
          <cell r="I529" t="str">
            <v/>
          </cell>
          <cell r="M529">
            <v>106771.71</v>
          </cell>
          <cell r="N529">
            <v>147439.18</v>
          </cell>
          <cell r="P529">
            <v>162955.71</v>
          </cell>
          <cell r="Q529">
            <v>194368.29</v>
          </cell>
        </row>
        <row r="530">
          <cell r="B530">
            <v>7</v>
          </cell>
          <cell r="G530" t="str">
            <v>510536</v>
          </cell>
          <cell r="I530" t="str">
            <v/>
          </cell>
          <cell r="M530">
            <v>331492.89</v>
          </cell>
          <cell r="N530">
            <v>439312.64000000001</v>
          </cell>
          <cell r="P530">
            <v>469466.79</v>
          </cell>
          <cell r="Q530">
            <v>491425.64</v>
          </cell>
        </row>
        <row r="531">
          <cell r="B531">
            <v>7</v>
          </cell>
          <cell r="G531" t="str">
            <v>510536</v>
          </cell>
          <cell r="I531" t="str">
            <v/>
          </cell>
          <cell r="M531">
            <v>199780.13</v>
          </cell>
          <cell r="N531">
            <v>101015.76</v>
          </cell>
          <cell r="P531">
            <v>176938.93</v>
          </cell>
          <cell r="Q531">
            <v>189313.78</v>
          </cell>
        </row>
        <row r="532">
          <cell r="B532">
            <v>7</v>
          </cell>
          <cell r="G532" t="str">
            <v>510536</v>
          </cell>
          <cell r="I532" t="str">
            <v/>
          </cell>
          <cell r="M532">
            <v>211424.83</v>
          </cell>
          <cell r="N532">
            <v>353280.95</v>
          </cell>
          <cell r="P532">
            <v>611014.28</v>
          </cell>
          <cell r="Q532">
            <v>653749.15</v>
          </cell>
        </row>
        <row r="533">
          <cell r="B533">
            <v>7</v>
          </cell>
          <cell r="G533" t="str">
            <v>510536</v>
          </cell>
          <cell r="I533" t="str">
            <v/>
          </cell>
          <cell r="M533">
            <v>73196.06</v>
          </cell>
          <cell r="N533">
            <v>-73196.06</v>
          </cell>
          <cell r="P533">
            <v>0</v>
          </cell>
          <cell r="Q533">
            <v>0</v>
          </cell>
        </row>
        <row r="534">
          <cell r="B534">
            <v>7</v>
          </cell>
          <cell r="G534" t="str">
            <v>510536</v>
          </cell>
          <cell r="I534" t="str">
            <v/>
          </cell>
          <cell r="M534">
            <v>479772.36</v>
          </cell>
          <cell r="N534">
            <v>760357.85</v>
          </cell>
          <cell r="P534">
            <v>782522.14</v>
          </cell>
          <cell r="Q534">
            <v>837253.57</v>
          </cell>
        </row>
        <row r="535">
          <cell r="B535">
            <v>7</v>
          </cell>
          <cell r="G535" t="str">
            <v>510536</v>
          </cell>
          <cell r="I535" t="str">
            <v/>
          </cell>
          <cell r="M535">
            <v>551136.17000000004</v>
          </cell>
          <cell r="N535">
            <v>784750.04</v>
          </cell>
          <cell r="P535">
            <v>858655.71</v>
          </cell>
          <cell r="Q535">
            <v>815384.86</v>
          </cell>
        </row>
        <row r="536">
          <cell r="B536">
            <v>7</v>
          </cell>
          <cell r="G536" t="str">
            <v>510536</v>
          </cell>
          <cell r="I536" t="str">
            <v/>
          </cell>
          <cell r="M536">
            <v>10443.620000000001</v>
          </cell>
          <cell r="N536">
            <v>-10443.620000000001</v>
          </cell>
          <cell r="P536">
            <v>0</v>
          </cell>
          <cell r="Q536">
            <v>0</v>
          </cell>
        </row>
        <row r="537">
          <cell r="B537">
            <v>7</v>
          </cell>
          <cell r="G537" t="str">
            <v>510536</v>
          </cell>
          <cell r="I537" t="str">
            <v/>
          </cell>
          <cell r="M537">
            <v>0</v>
          </cell>
          <cell r="N537">
            <v>0</v>
          </cell>
          <cell r="P537">
            <v>0</v>
          </cell>
          <cell r="Q537">
            <v>0</v>
          </cell>
        </row>
        <row r="538">
          <cell r="B538">
            <v>7</v>
          </cell>
          <cell r="G538" t="str">
            <v>510536</v>
          </cell>
          <cell r="I538" t="str">
            <v/>
          </cell>
          <cell r="M538">
            <v>1278050.81</v>
          </cell>
          <cell r="N538">
            <v>347527.04</v>
          </cell>
          <cell r="P538">
            <v>344163.21</v>
          </cell>
          <cell r="Q538">
            <v>368234.07</v>
          </cell>
        </row>
        <row r="539">
          <cell r="B539">
            <v>7</v>
          </cell>
          <cell r="G539" t="str">
            <v>510536</v>
          </cell>
          <cell r="I539" t="str">
            <v/>
          </cell>
          <cell r="M539">
            <v>117270.77</v>
          </cell>
          <cell r="N539">
            <v>-117270.77</v>
          </cell>
          <cell r="P539">
            <v>0</v>
          </cell>
          <cell r="Q539">
            <v>0</v>
          </cell>
        </row>
        <row r="540">
          <cell r="B540">
            <v>7</v>
          </cell>
          <cell r="G540" t="str">
            <v>510536</v>
          </cell>
          <cell r="I540" t="str">
            <v/>
          </cell>
          <cell r="M540">
            <v>1346355.82</v>
          </cell>
          <cell r="N540">
            <v>1289897.1000000001</v>
          </cell>
          <cell r="P540">
            <v>1211361.43</v>
          </cell>
          <cell r="Q540">
            <v>1343170.57</v>
          </cell>
        </row>
        <row r="541">
          <cell r="B541">
            <v>7</v>
          </cell>
          <cell r="G541" t="str">
            <v>510536</v>
          </cell>
          <cell r="I541" t="str">
            <v/>
          </cell>
          <cell r="M541">
            <v>431022.82</v>
          </cell>
          <cell r="N541">
            <v>-431022.82</v>
          </cell>
          <cell r="P541">
            <v>0</v>
          </cell>
          <cell r="Q541">
            <v>0</v>
          </cell>
        </row>
        <row r="542">
          <cell r="B542">
            <v>7</v>
          </cell>
          <cell r="G542" t="str">
            <v>510536</v>
          </cell>
          <cell r="I542" t="str">
            <v/>
          </cell>
          <cell r="M542">
            <v>1258403.1100000001</v>
          </cell>
          <cell r="N542">
            <v>1001392.2</v>
          </cell>
          <cell r="P542">
            <v>2056315.71</v>
          </cell>
          <cell r="Q542">
            <v>2036834.57</v>
          </cell>
        </row>
        <row r="543">
          <cell r="B543">
            <v>7</v>
          </cell>
          <cell r="G543" t="str">
            <v>510536</v>
          </cell>
          <cell r="I543" t="str">
            <v/>
          </cell>
          <cell r="M543">
            <v>466785</v>
          </cell>
          <cell r="N543">
            <v>479258.89</v>
          </cell>
          <cell r="P543">
            <v>471441.43</v>
          </cell>
          <cell r="Q543">
            <v>508814</v>
          </cell>
        </row>
        <row r="544">
          <cell r="B544">
            <v>7</v>
          </cell>
          <cell r="G544" t="str">
            <v>510536</v>
          </cell>
          <cell r="I544" t="str">
            <v/>
          </cell>
          <cell r="M544">
            <v>43808.28</v>
          </cell>
          <cell r="N544">
            <v>-43808.28</v>
          </cell>
          <cell r="P544">
            <v>0</v>
          </cell>
          <cell r="Q544">
            <v>0</v>
          </cell>
        </row>
        <row r="545">
          <cell r="B545">
            <v>7</v>
          </cell>
          <cell r="G545" t="str">
            <v>510536</v>
          </cell>
          <cell r="I545" t="str">
            <v/>
          </cell>
          <cell r="M545">
            <v>90626.66</v>
          </cell>
          <cell r="N545">
            <v>-90626.66</v>
          </cell>
          <cell r="P545">
            <v>0</v>
          </cell>
          <cell r="Q545">
            <v>0</v>
          </cell>
        </row>
        <row r="546">
          <cell r="B546">
            <v>7</v>
          </cell>
          <cell r="G546" t="str">
            <v>510536</v>
          </cell>
          <cell r="I546" t="str">
            <v/>
          </cell>
          <cell r="M546">
            <v>361091.57</v>
          </cell>
          <cell r="N546">
            <v>325904.43</v>
          </cell>
          <cell r="P546">
            <v>303459.64</v>
          </cell>
          <cell r="Q546">
            <v>376809.36</v>
          </cell>
        </row>
        <row r="547">
          <cell r="B547">
            <v>7</v>
          </cell>
          <cell r="G547" t="str">
            <v>510536</v>
          </cell>
          <cell r="I547" t="str">
            <v/>
          </cell>
          <cell r="M547">
            <v>405364.41</v>
          </cell>
          <cell r="N547">
            <v>587407.80000000005</v>
          </cell>
          <cell r="P547">
            <v>587132.14</v>
          </cell>
          <cell r="Q547">
            <v>628198.43000000005</v>
          </cell>
        </row>
        <row r="548">
          <cell r="B548">
            <v>7</v>
          </cell>
          <cell r="G548" t="str">
            <v>510536</v>
          </cell>
          <cell r="I548" t="str">
            <v/>
          </cell>
          <cell r="M548">
            <v>320314.23999999999</v>
          </cell>
          <cell r="N548">
            <v>442318.54</v>
          </cell>
          <cell r="P548">
            <v>488867.14</v>
          </cell>
          <cell r="Q548">
            <v>583106</v>
          </cell>
        </row>
        <row r="549">
          <cell r="B549">
            <v>7</v>
          </cell>
          <cell r="G549" t="str">
            <v>510539</v>
          </cell>
          <cell r="I549" t="str">
            <v/>
          </cell>
          <cell r="M549">
            <v>236781.14</v>
          </cell>
          <cell r="N549">
            <v>313795.14</v>
          </cell>
          <cell r="P549">
            <v>335334.64</v>
          </cell>
          <cell r="Q549">
            <v>351019.22</v>
          </cell>
        </row>
        <row r="550">
          <cell r="B550">
            <v>7</v>
          </cell>
          <cell r="G550" t="str">
            <v>510539</v>
          </cell>
          <cell r="I550" t="str">
            <v/>
          </cell>
          <cell r="M550">
            <v>184360.03</v>
          </cell>
          <cell r="N550">
            <v>30494.43</v>
          </cell>
          <cell r="P550">
            <v>126384.64</v>
          </cell>
          <cell r="Q550">
            <v>135224.65</v>
          </cell>
        </row>
        <row r="551">
          <cell r="B551">
            <v>7</v>
          </cell>
          <cell r="G551" t="str">
            <v>510539</v>
          </cell>
          <cell r="I551" t="str">
            <v/>
          </cell>
          <cell r="M551">
            <v>903370.4</v>
          </cell>
          <cell r="N551">
            <v>966909.56</v>
          </cell>
          <cell r="P551">
            <v>1178079.6399999999</v>
          </cell>
          <cell r="Q551">
            <v>1183681.93</v>
          </cell>
        </row>
        <row r="552">
          <cell r="B552">
            <v>7</v>
          </cell>
          <cell r="G552" t="str">
            <v>510539</v>
          </cell>
          <cell r="I552" t="str">
            <v/>
          </cell>
          <cell r="M552">
            <v>52282.74</v>
          </cell>
          <cell r="N552">
            <v>-52282.74</v>
          </cell>
          <cell r="P552">
            <v>0</v>
          </cell>
          <cell r="Q552">
            <v>0</v>
          </cell>
        </row>
        <row r="553">
          <cell r="B553">
            <v>7</v>
          </cell>
          <cell r="G553" t="str">
            <v>510539</v>
          </cell>
          <cell r="I553" t="str">
            <v/>
          </cell>
          <cell r="M553">
            <v>342694.11</v>
          </cell>
          <cell r="N553">
            <v>543112.28</v>
          </cell>
          <cell r="P553">
            <v>558943.93000000005</v>
          </cell>
          <cell r="Q553">
            <v>598038.78</v>
          </cell>
        </row>
        <row r="554">
          <cell r="B554">
            <v>7</v>
          </cell>
          <cell r="G554" t="str">
            <v>510539</v>
          </cell>
          <cell r="I554" t="str">
            <v/>
          </cell>
          <cell r="M554">
            <v>888180.32</v>
          </cell>
          <cell r="N554">
            <v>868614.99</v>
          </cell>
          <cell r="P554">
            <v>1707463.93</v>
          </cell>
          <cell r="Q554">
            <v>994153.07</v>
          </cell>
        </row>
        <row r="555">
          <cell r="B555">
            <v>7</v>
          </cell>
          <cell r="G555" t="str">
            <v>510539</v>
          </cell>
          <cell r="I555" t="str">
            <v/>
          </cell>
          <cell r="M555">
            <v>7459.82</v>
          </cell>
          <cell r="N555">
            <v>-7459.82</v>
          </cell>
          <cell r="P555">
            <v>0</v>
          </cell>
          <cell r="Q555">
            <v>0</v>
          </cell>
        </row>
        <row r="556">
          <cell r="B556">
            <v>7</v>
          </cell>
          <cell r="G556" t="str">
            <v>510539</v>
          </cell>
          <cell r="I556" t="str">
            <v/>
          </cell>
          <cell r="M556">
            <v>26854</v>
          </cell>
          <cell r="N556">
            <v>356712.57</v>
          </cell>
          <cell r="P556">
            <v>345205.71</v>
          </cell>
          <cell r="Q556">
            <v>369349.72</v>
          </cell>
        </row>
        <row r="557">
          <cell r="B557">
            <v>7</v>
          </cell>
          <cell r="G557" t="str">
            <v>510539</v>
          </cell>
          <cell r="I557" t="str">
            <v/>
          </cell>
          <cell r="M557">
            <v>0</v>
          </cell>
          <cell r="N557">
            <v>0</v>
          </cell>
          <cell r="P557">
            <v>0</v>
          </cell>
          <cell r="Q557">
            <v>0</v>
          </cell>
        </row>
        <row r="558">
          <cell r="B558">
            <v>7</v>
          </cell>
          <cell r="G558" t="str">
            <v>510539</v>
          </cell>
          <cell r="I558" t="str">
            <v/>
          </cell>
          <cell r="M558">
            <v>1368155.02</v>
          </cell>
          <cell r="N558">
            <v>564743.47</v>
          </cell>
          <cell r="P558">
            <v>638256.43000000005</v>
          </cell>
          <cell r="Q558">
            <v>692674.71</v>
          </cell>
        </row>
        <row r="559">
          <cell r="B559">
            <v>7</v>
          </cell>
          <cell r="G559" t="str">
            <v>510539</v>
          </cell>
          <cell r="I559" t="str">
            <v/>
          </cell>
          <cell r="M559">
            <v>574858.73</v>
          </cell>
          <cell r="N559">
            <v>453414.8</v>
          </cell>
          <cell r="P559">
            <v>517134.64</v>
          </cell>
          <cell r="Q559">
            <v>681082.07</v>
          </cell>
        </row>
        <row r="560">
          <cell r="B560">
            <v>7</v>
          </cell>
          <cell r="G560" t="str">
            <v>510539</v>
          </cell>
          <cell r="I560" t="str">
            <v/>
          </cell>
          <cell r="M560">
            <v>1003964.06</v>
          </cell>
          <cell r="N560">
            <v>879071.93</v>
          </cell>
          <cell r="P560">
            <v>865256.78</v>
          </cell>
          <cell r="Q560">
            <v>959406.5</v>
          </cell>
        </row>
        <row r="561">
          <cell r="B561">
            <v>7</v>
          </cell>
          <cell r="G561" t="str">
            <v>510539</v>
          </cell>
          <cell r="I561" t="str">
            <v/>
          </cell>
          <cell r="M561">
            <v>370755.54</v>
          </cell>
          <cell r="N561">
            <v>-370755.54</v>
          </cell>
          <cell r="P561">
            <v>0</v>
          </cell>
          <cell r="Q561">
            <v>0</v>
          </cell>
        </row>
        <row r="562">
          <cell r="B562">
            <v>7</v>
          </cell>
          <cell r="G562" t="str">
            <v>510539</v>
          </cell>
          <cell r="I562" t="str">
            <v/>
          </cell>
          <cell r="M562">
            <v>402445.91</v>
          </cell>
          <cell r="N562">
            <v>363228.69</v>
          </cell>
          <cell r="P562">
            <v>389326.07</v>
          </cell>
          <cell r="Q562">
            <v>416556.93</v>
          </cell>
        </row>
        <row r="563">
          <cell r="B563">
            <v>7</v>
          </cell>
          <cell r="G563" t="str">
            <v>510539</v>
          </cell>
          <cell r="I563" t="str">
            <v/>
          </cell>
          <cell r="M563">
            <v>0</v>
          </cell>
          <cell r="N563">
            <v>0</v>
          </cell>
          <cell r="P563">
            <v>0</v>
          </cell>
          <cell r="Q563">
            <v>0</v>
          </cell>
        </row>
        <row r="564">
          <cell r="B564">
            <v>7</v>
          </cell>
          <cell r="G564" t="str">
            <v>510539</v>
          </cell>
          <cell r="I564" t="str">
            <v/>
          </cell>
          <cell r="M564">
            <v>1437570.97</v>
          </cell>
          <cell r="N564">
            <v>1752227.77</v>
          </cell>
          <cell r="P564">
            <v>2902221.42</v>
          </cell>
          <cell r="Q564">
            <v>2974946</v>
          </cell>
        </row>
        <row r="565">
          <cell r="B565">
            <v>7</v>
          </cell>
          <cell r="G565" t="str">
            <v>510539</v>
          </cell>
          <cell r="I565" t="str">
            <v/>
          </cell>
          <cell r="M565">
            <v>2624756.08</v>
          </cell>
          <cell r="N565">
            <v>3391761.9</v>
          </cell>
          <cell r="P565">
            <v>3043900.71</v>
          </cell>
          <cell r="Q565">
            <v>3804458.42</v>
          </cell>
        </row>
        <row r="566">
          <cell r="B566">
            <v>7</v>
          </cell>
          <cell r="G566" t="str">
            <v>510539</v>
          </cell>
          <cell r="I566" t="str">
            <v/>
          </cell>
          <cell r="M566">
            <v>31291.61</v>
          </cell>
          <cell r="N566">
            <v>-31291.61</v>
          </cell>
          <cell r="P566">
            <v>0</v>
          </cell>
          <cell r="Q566">
            <v>0</v>
          </cell>
        </row>
        <row r="567">
          <cell r="B567">
            <v>7</v>
          </cell>
          <cell r="G567" t="str">
            <v>510539</v>
          </cell>
          <cell r="I567" t="str">
            <v/>
          </cell>
          <cell r="M567">
            <v>89901.28</v>
          </cell>
          <cell r="N567">
            <v>-89901.28</v>
          </cell>
          <cell r="P567">
            <v>0</v>
          </cell>
          <cell r="Q567">
            <v>0</v>
          </cell>
        </row>
        <row r="568">
          <cell r="B568">
            <v>7</v>
          </cell>
          <cell r="G568" t="str">
            <v>510539</v>
          </cell>
          <cell r="I568" t="str">
            <v/>
          </cell>
          <cell r="M568">
            <v>257922.52</v>
          </cell>
          <cell r="N568">
            <v>232788.91</v>
          </cell>
          <cell r="P568">
            <v>216757.5</v>
          </cell>
          <cell r="Q568">
            <v>269149.5</v>
          </cell>
        </row>
        <row r="569">
          <cell r="B569">
            <v>7</v>
          </cell>
          <cell r="G569" t="str">
            <v>510539</v>
          </cell>
          <cell r="I569" t="str">
            <v/>
          </cell>
          <cell r="M569">
            <v>289545.61</v>
          </cell>
          <cell r="N569">
            <v>419576.35</v>
          </cell>
          <cell r="P569">
            <v>419379.64</v>
          </cell>
          <cell r="Q569">
            <v>448712.22</v>
          </cell>
        </row>
        <row r="570">
          <cell r="B570">
            <v>7</v>
          </cell>
          <cell r="G570" t="str">
            <v>510539</v>
          </cell>
          <cell r="I570" t="str">
            <v/>
          </cell>
          <cell r="M570">
            <v>228795.87</v>
          </cell>
          <cell r="N570">
            <v>315941.2</v>
          </cell>
          <cell r="P570">
            <v>349190.36</v>
          </cell>
          <cell r="Q570">
            <v>416503.5</v>
          </cell>
        </row>
        <row r="571">
          <cell r="B571">
            <v>7</v>
          </cell>
          <cell r="G571" t="str">
            <v>510542</v>
          </cell>
          <cell r="I571" t="str">
            <v/>
          </cell>
          <cell r="M571">
            <v>536703.89</v>
          </cell>
          <cell r="N571">
            <v>711268.14</v>
          </cell>
          <cell r="P571">
            <v>760089.64</v>
          </cell>
          <cell r="Q571">
            <v>795642.79</v>
          </cell>
        </row>
        <row r="572">
          <cell r="B572">
            <v>7</v>
          </cell>
          <cell r="G572" t="str">
            <v>510542</v>
          </cell>
          <cell r="I572" t="str">
            <v/>
          </cell>
          <cell r="M572">
            <v>406771.93</v>
          </cell>
          <cell r="N572">
            <v>80230.28</v>
          </cell>
          <cell r="P572">
            <v>286472.14</v>
          </cell>
          <cell r="Q572">
            <v>306508.71999999997</v>
          </cell>
        </row>
        <row r="573">
          <cell r="B573">
            <v>7</v>
          </cell>
          <cell r="G573" t="str">
            <v>510542</v>
          </cell>
          <cell r="I573" t="str">
            <v/>
          </cell>
          <cell r="M573">
            <v>1847012.31</v>
          </cell>
          <cell r="N573">
            <v>2001111.96</v>
          </cell>
          <cell r="P573">
            <v>2472543.21</v>
          </cell>
          <cell r="Q573">
            <v>2491889.5</v>
          </cell>
        </row>
        <row r="574">
          <cell r="B574">
            <v>7</v>
          </cell>
          <cell r="G574" t="str">
            <v>510542</v>
          </cell>
          <cell r="I574" t="str">
            <v/>
          </cell>
          <cell r="M574">
            <v>118507.89</v>
          </cell>
          <cell r="N574">
            <v>-118507.89</v>
          </cell>
          <cell r="P574">
            <v>0</v>
          </cell>
          <cell r="Q574">
            <v>0</v>
          </cell>
        </row>
        <row r="575">
          <cell r="B575">
            <v>7</v>
          </cell>
          <cell r="G575" t="str">
            <v>510542</v>
          </cell>
          <cell r="I575" t="str">
            <v/>
          </cell>
          <cell r="M575">
            <v>776773.53</v>
          </cell>
          <cell r="N575">
            <v>1231053.32</v>
          </cell>
          <cell r="P575">
            <v>1266938.57</v>
          </cell>
          <cell r="Q575">
            <v>1355553.43</v>
          </cell>
        </row>
        <row r="576">
          <cell r="B576">
            <v>7</v>
          </cell>
          <cell r="G576" t="str">
            <v>510542</v>
          </cell>
          <cell r="I576" t="str">
            <v/>
          </cell>
          <cell r="M576">
            <v>1881339.84</v>
          </cell>
          <cell r="N576">
            <v>1886705.47</v>
          </cell>
          <cell r="P576">
            <v>4851941.8499999996</v>
          </cell>
          <cell r="Q576">
            <v>2232646</v>
          </cell>
        </row>
        <row r="577">
          <cell r="B577">
            <v>7</v>
          </cell>
          <cell r="G577" t="str">
            <v>510542</v>
          </cell>
          <cell r="I577" t="str">
            <v/>
          </cell>
          <cell r="M577">
            <v>16908.759999999998</v>
          </cell>
          <cell r="N577">
            <v>-16908.759999999998</v>
          </cell>
          <cell r="P577">
            <v>0</v>
          </cell>
          <cell r="Q577">
            <v>0</v>
          </cell>
        </row>
        <row r="578">
          <cell r="B578">
            <v>7</v>
          </cell>
          <cell r="G578" t="str">
            <v>510542</v>
          </cell>
          <cell r="I578" t="str">
            <v/>
          </cell>
          <cell r="M578">
            <v>53708</v>
          </cell>
          <cell r="N578">
            <v>713425.14</v>
          </cell>
          <cell r="P578">
            <v>690411.43</v>
          </cell>
          <cell r="Q578">
            <v>738700.57</v>
          </cell>
        </row>
        <row r="579">
          <cell r="B579">
            <v>7</v>
          </cell>
          <cell r="G579" t="str">
            <v>510542</v>
          </cell>
          <cell r="I579" t="str">
            <v/>
          </cell>
          <cell r="M579">
            <v>0</v>
          </cell>
          <cell r="N579">
            <v>0</v>
          </cell>
          <cell r="P579">
            <v>0</v>
          </cell>
          <cell r="Q579">
            <v>0</v>
          </cell>
        </row>
        <row r="580">
          <cell r="B580">
            <v>7</v>
          </cell>
          <cell r="G580" t="str">
            <v>510542</v>
          </cell>
          <cell r="I580" t="str">
            <v/>
          </cell>
          <cell r="M580">
            <v>2979746.11</v>
          </cell>
          <cell r="N580">
            <v>1195682.0900000001</v>
          </cell>
          <cell r="P580">
            <v>1342066.07</v>
          </cell>
          <cell r="Q580">
            <v>1455490.07</v>
          </cell>
        </row>
        <row r="581">
          <cell r="B581">
            <v>7</v>
          </cell>
          <cell r="G581" t="str">
            <v>510542</v>
          </cell>
          <cell r="I581" t="str">
            <v/>
          </cell>
          <cell r="M581">
            <v>1172054.19</v>
          </cell>
          <cell r="N581">
            <v>884491.77</v>
          </cell>
          <cell r="P581">
            <v>1034269.28</v>
          </cell>
          <cell r="Q581">
            <v>1362165.29</v>
          </cell>
        </row>
        <row r="582">
          <cell r="B582">
            <v>7</v>
          </cell>
          <cell r="G582" t="str">
            <v>510542</v>
          </cell>
          <cell r="I582" t="str">
            <v/>
          </cell>
          <cell r="M582">
            <v>2264375.4700000002</v>
          </cell>
          <cell r="N582">
            <v>2003837.62</v>
          </cell>
          <cell r="P582">
            <v>5011938.93</v>
          </cell>
          <cell r="Q582">
            <v>2174654.64</v>
          </cell>
        </row>
        <row r="583">
          <cell r="B583">
            <v>7</v>
          </cell>
          <cell r="G583" t="str">
            <v>510542</v>
          </cell>
          <cell r="I583" t="str">
            <v/>
          </cell>
          <cell r="M583">
            <v>823610.11</v>
          </cell>
          <cell r="N583">
            <v>-823610.11</v>
          </cell>
          <cell r="P583">
            <v>0</v>
          </cell>
          <cell r="Q583">
            <v>0</v>
          </cell>
        </row>
        <row r="584">
          <cell r="B584">
            <v>7</v>
          </cell>
          <cell r="G584" t="str">
            <v>510542</v>
          </cell>
          <cell r="I584" t="str">
            <v/>
          </cell>
          <cell r="M584">
            <v>804892.82</v>
          </cell>
          <cell r="N584">
            <v>726458.5</v>
          </cell>
          <cell r="P584">
            <v>778653.21</v>
          </cell>
          <cell r="Q584">
            <v>833114.93</v>
          </cell>
        </row>
        <row r="585">
          <cell r="B585">
            <v>7</v>
          </cell>
          <cell r="G585" t="str">
            <v>510542</v>
          </cell>
          <cell r="I585" t="str">
            <v/>
          </cell>
          <cell r="M585">
            <v>0</v>
          </cell>
          <cell r="N585">
            <v>0</v>
          </cell>
          <cell r="P585">
            <v>0</v>
          </cell>
          <cell r="Q585">
            <v>0</v>
          </cell>
        </row>
        <row r="586">
          <cell r="B586">
            <v>7</v>
          </cell>
          <cell r="G586" t="str">
            <v>510542</v>
          </cell>
          <cell r="I586" t="str">
            <v/>
          </cell>
          <cell r="M586">
            <v>3114838.92</v>
          </cell>
          <cell r="N586">
            <v>3695199.16</v>
          </cell>
          <cell r="P586">
            <v>9302586.9199999999</v>
          </cell>
          <cell r="Q586">
            <v>6337858.7800000003</v>
          </cell>
        </row>
        <row r="587">
          <cell r="B587">
            <v>7</v>
          </cell>
          <cell r="G587" t="str">
            <v>510542</v>
          </cell>
          <cell r="I587" t="str">
            <v/>
          </cell>
          <cell r="M587">
            <v>5338422.16</v>
          </cell>
          <cell r="N587">
            <v>6874807.7199999997</v>
          </cell>
          <cell r="P587">
            <v>64051091.850000001</v>
          </cell>
          <cell r="Q587">
            <v>7705832.1299999999</v>
          </cell>
        </row>
        <row r="588">
          <cell r="B588">
            <v>7</v>
          </cell>
          <cell r="G588" t="str">
            <v>510542</v>
          </cell>
          <cell r="I588" t="str">
            <v/>
          </cell>
          <cell r="M588">
            <v>70927.75</v>
          </cell>
          <cell r="N588">
            <v>-70927.75</v>
          </cell>
          <cell r="P588">
            <v>0</v>
          </cell>
          <cell r="Q588">
            <v>0</v>
          </cell>
        </row>
        <row r="589">
          <cell r="B589">
            <v>7</v>
          </cell>
          <cell r="G589" t="str">
            <v>510542</v>
          </cell>
          <cell r="I589" t="str">
            <v/>
          </cell>
          <cell r="M589">
            <v>197064.42</v>
          </cell>
          <cell r="N589">
            <v>-197064.42</v>
          </cell>
          <cell r="P589">
            <v>0</v>
          </cell>
          <cell r="Q589">
            <v>0</v>
          </cell>
        </row>
        <row r="590">
          <cell r="B590">
            <v>7</v>
          </cell>
          <cell r="G590" t="str">
            <v>510542</v>
          </cell>
          <cell r="I590" t="str">
            <v/>
          </cell>
          <cell r="M590">
            <v>584624.12</v>
          </cell>
          <cell r="N590">
            <v>527654.41</v>
          </cell>
          <cell r="P590">
            <v>491315.36</v>
          </cell>
          <cell r="Q590">
            <v>610071.92000000004</v>
          </cell>
        </row>
        <row r="591">
          <cell r="B591">
            <v>7</v>
          </cell>
          <cell r="G591" t="str">
            <v>510542</v>
          </cell>
          <cell r="I591" t="str">
            <v/>
          </cell>
          <cell r="M591">
            <v>656304.30000000005</v>
          </cell>
          <cell r="N591">
            <v>951040.09</v>
          </cell>
          <cell r="P591">
            <v>950593.93</v>
          </cell>
          <cell r="Q591">
            <v>1017081.92</v>
          </cell>
        </row>
        <row r="592">
          <cell r="B592">
            <v>7</v>
          </cell>
          <cell r="G592" t="str">
            <v>510542</v>
          </cell>
          <cell r="I592" t="str">
            <v/>
          </cell>
          <cell r="M592">
            <v>518603.43</v>
          </cell>
          <cell r="N592">
            <v>716134.96</v>
          </cell>
          <cell r="P592">
            <v>791500.71</v>
          </cell>
          <cell r="Q592">
            <v>944076.72</v>
          </cell>
        </row>
        <row r="593">
          <cell r="B593">
            <v>7</v>
          </cell>
          <cell r="G593" t="str">
            <v>510545</v>
          </cell>
          <cell r="I593" t="str">
            <v/>
          </cell>
          <cell r="M593">
            <v>590373.56999999995</v>
          </cell>
          <cell r="N593">
            <v>782394.85</v>
          </cell>
          <cell r="P593">
            <v>836097.86</v>
          </cell>
          <cell r="Q593">
            <v>875205.28</v>
          </cell>
        </row>
        <row r="594">
          <cell r="B594">
            <v>7</v>
          </cell>
          <cell r="G594" t="str">
            <v>510545</v>
          </cell>
          <cell r="I594" t="str">
            <v/>
          </cell>
          <cell r="M594">
            <v>441617.87</v>
          </cell>
          <cell r="N594">
            <v>94085.02</v>
          </cell>
          <cell r="P594">
            <v>315118.93</v>
          </cell>
          <cell r="Q594">
            <v>337158.93</v>
          </cell>
        </row>
        <row r="595">
          <cell r="B595">
            <v>7</v>
          </cell>
          <cell r="G595" t="str">
            <v>510545</v>
          </cell>
          <cell r="I595" t="str">
            <v/>
          </cell>
          <cell r="M595">
            <v>1926384.27</v>
          </cell>
          <cell r="N595">
            <v>2101184.3199999998</v>
          </cell>
          <cell r="P595">
            <v>2615967.85</v>
          </cell>
          <cell r="Q595">
            <v>2640737</v>
          </cell>
        </row>
        <row r="596">
          <cell r="B596">
            <v>7</v>
          </cell>
          <cell r="G596" t="str">
            <v>510545</v>
          </cell>
          <cell r="I596" t="str">
            <v/>
          </cell>
          <cell r="M596">
            <v>130358.53</v>
          </cell>
          <cell r="N596">
            <v>-130358.53</v>
          </cell>
          <cell r="P596">
            <v>0</v>
          </cell>
          <cell r="Q596">
            <v>0</v>
          </cell>
        </row>
        <row r="597">
          <cell r="B597">
            <v>7</v>
          </cell>
          <cell r="G597" t="str">
            <v>510545</v>
          </cell>
          <cell r="I597" t="str">
            <v/>
          </cell>
          <cell r="M597">
            <v>854450.07</v>
          </cell>
          <cell r="N597">
            <v>1354159.21</v>
          </cell>
          <cell r="P597">
            <v>1393632.86</v>
          </cell>
          <cell r="Q597">
            <v>1491108.28</v>
          </cell>
        </row>
        <row r="598">
          <cell r="B598">
            <v>7</v>
          </cell>
          <cell r="G598" t="str">
            <v>510545</v>
          </cell>
          <cell r="I598" t="str">
            <v/>
          </cell>
          <cell r="M598">
            <v>2000243.06</v>
          </cell>
          <cell r="N598">
            <v>2032244.78</v>
          </cell>
          <cell r="P598">
            <v>2407658.5699999998</v>
          </cell>
          <cell r="Q598">
            <v>2392033.42</v>
          </cell>
        </row>
        <row r="599">
          <cell r="B599">
            <v>7</v>
          </cell>
          <cell r="G599" t="str">
            <v>510545</v>
          </cell>
          <cell r="I599" t="str">
            <v/>
          </cell>
          <cell r="M599">
            <v>18599.650000000001</v>
          </cell>
          <cell r="N599">
            <v>-18599.650000000001</v>
          </cell>
          <cell r="P599">
            <v>0</v>
          </cell>
          <cell r="Q599">
            <v>0</v>
          </cell>
        </row>
        <row r="600">
          <cell r="B600">
            <v>7</v>
          </cell>
          <cell r="G600" t="str">
            <v>510545</v>
          </cell>
          <cell r="I600" t="str">
            <v/>
          </cell>
          <cell r="M600">
            <v>55320</v>
          </cell>
          <cell r="N600">
            <v>734827.32</v>
          </cell>
          <cell r="P600">
            <v>711123.21</v>
          </cell>
          <cell r="Q600">
            <v>760861.5</v>
          </cell>
        </row>
        <row r="601">
          <cell r="B601">
            <v>7</v>
          </cell>
          <cell r="G601" t="str">
            <v>510545</v>
          </cell>
          <cell r="I601" t="str">
            <v/>
          </cell>
          <cell r="M601">
            <v>0</v>
          </cell>
          <cell r="N601">
            <v>0</v>
          </cell>
          <cell r="P601">
            <v>0</v>
          </cell>
          <cell r="Q601">
            <v>0</v>
          </cell>
        </row>
        <row r="602">
          <cell r="B602">
            <v>7</v>
          </cell>
          <cell r="G602" t="str">
            <v>510545</v>
          </cell>
          <cell r="I602" t="str">
            <v/>
          </cell>
          <cell r="M602">
            <v>3213984.46</v>
          </cell>
          <cell r="N602">
            <v>1270939.24</v>
          </cell>
          <cell r="P602">
            <v>1421333.57</v>
          </cell>
          <cell r="Q602">
            <v>1540887.85</v>
          </cell>
        </row>
        <row r="603">
          <cell r="B603">
            <v>7</v>
          </cell>
          <cell r="G603" t="str">
            <v>510545</v>
          </cell>
          <cell r="I603" t="str">
            <v/>
          </cell>
          <cell r="M603">
            <v>1220506.3999999999</v>
          </cell>
          <cell r="N603">
            <v>897735.88</v>
          </cell>
          <cell r="P603">
            <v>1065296.78</v>
          </cell>
          <cell r="Q603">
            <v>1403030.5</v>
          </cell>
        </row>
        <row r="604">
          <cell r="B604">
            <v>7</v>
          </cell>
          <cell r="G604" t="str">
            <v>510545</v>
          </cell>
          <cell r="I604" t="str">
            <v/>
          </cell>
          <cell r="M604">
            <v>2484893.41</v>
          </cell>
          <cell r="N604">
            <v>2210141</v>
          </cell>
          <cell r="P604">
            <v>2157373.9300000002</v>
          </cell>
          <cell r="Q604">
            <v>2392121.35</v>
          </cell>
        </row>
        <row r="605">
          <cell r="B605">
            <v>7</v>
          </cell>
          <cell r="G605" t="str">
            <v>510545</v>
          </cell>
          <cell r="I605" t="str">
            <v/>
          </cell>
          <cell r="M605">
            <v>897167.88</v>
          </cell>
          <cell r="N605">
            <v>-897167.88</v>
          </cell>
          <cell r="P605">
            <v>0</v>
          </cell>
          <cell r="Q605">
            <v>0</v>
          </cell>
        </row>
        <row r="606">
          <cell r="B606">
            <v>7</v>
          </cell>
          <cell r="G606" t="str">
            <v>510545</v>
          </cell>
          <cell r="I606" t="str">
            <v/>
          </cell>
          <cell r="M606">
            <v>829039.24</v>
          </cell>
          <cell r="N606">
            <v>748252</v>
          </cell>
          <cell r="P606">
            <v>802012.5</v>
          </cell>
          <cell r="Q606">
            <v>858107.35</v>
          </cell>
        </row>
        <row r="607">
          <cell r="B607">
            <v>7</v>
          </cell>
          <cell r="G607" t="str">
            <v>510545</v>
          </cell>
          <cell r="I607" t="str">
            <v/>
          </cell>
          <cell r="M607">
            <v>0</v>
          </cell>
          <cell r="N607">
            <v>0</v>
          </cell>
          <cell r="P607">
            <v>0</v>
          </cell>
          <cell r="Q607">
            <v>0</v>
          </cell>
        </row>
        <row r="608">
          <cell r="B608">
            <v>7</v>
          </cell>
          <cell r="G608" t="str">
            <v>510545</v>
          </cell>
          <cell r="I608" t="str">
            <v/>
          </cell>
          <cell r="M608">
            <v>3350903.85</v>
          </cell>
          <cell r="N608">
            <v>3919546.37</v>
          </cell>
          <cell r="P608">
            <v>6615054.6299999999</v>
          </cell>
          <cell r="Q608">
            <v>6758835.21</v>
          </cell>
        </row>
        <row r="609">
          <cell r="B609">
            <v>7</v>
          </cell>
          <cell r="G609" t="str">
            <v>510545</v>
          </cell>
          <cell r="I609" t="str">
            <v/>
          </cell>
          <cell r="M609">
            <v>5551476.96</v>
          </cell>
          <cell r="N609">
            <v>7135368.8799999999</v>
          </cell>
          <cell r="P609">
            <v>6416356.0599999996</v>
          </cell>
          <cell r="Q609">
            <v>7994674.9199999999</v>
          </cell>
        </row>
        <row r="610">
          <cell r="B610">
            <v>7</v>
          </cell>
          <cell r="G610" t="str">
            <v>510545</v>
          </cell>
          <cell r="I610" t="str">
            <v/>
          </cell>
          <cell r="M610">
            <v>78020.45</v>
          </cell>
          <cell r="N610">
            <v>-78020.45</v>
          </cell>
          <cell r="P610">
            <v>0</v>
          </cell>
          <cell r="Q610">
            <v>0</v>
          </cell>
        </row>
        <row r="611">
          <cell r="B611">
            <v>7</v>
          </cell>
          <cell r="G611" t="str">
            <v>510545</v>
          </cell>
          <cell r="I611" t="str">
            <v/>
          </cell>
          <cell r="M611">
            <v>213247.58</v>
          </cell>
          <cell r="N611">
            <v>-213247.58</v>
          </cell>
          <cell r="P611">
            <v>0</v>
          </cell>
          <cell r="Q611">
            <v>0</v>
          </cell>
        </row>
        <row r="612">
          <cell r="B612">
            <v>7</v>
          </cell>
          <cell r="G612" t="str">
            <v>510545</v>
          </cell>
          <cell r="I612" t="str">
            <v/>
          </cell>
          <cell r="M612">
            <v>643086.39</v>
          </cell>
          <cell r="N612">
            <v>580419.78</v>
          </cell>
          <cell r="P612">
            <v>540446.78</v>
          </cell>
          <cell r="Q612">
            <v>671079.93000000005</v>
          </cell>
        </row>
        <row r="613">
          <cell r="B613">
            <v>7</v>
          </cell>
          <cell r="G613" t="str">
            <v>510545</v>
          </cell>
          <cell r="I613" t="str">
            <v/>
          </cell>
          <cell r="M613">
            <v>721934.28</v>
          </cell>
          <cell r="N613">
            <v>1046142.93</v>
          </cell>
          <cell r="P613">
            <v>1045652.14</v>
          </cell>
          <cell r="Q613">
            <v>1118789.29</v>
          </cell>
        </row>
        <row r="614">
          <cell r="B614">
            <v>7</v>
          </cell>
          <cell r="G614" t="str">
            <v>510545</v>
          </cell>
          <cell r="I614" t="str">
            <v/>
          </cell>
          <cell r="M614">
            <v>570463.46</v>
          </cell>
          <cell r="N614">
            <v>787748.68</v>
          </cell>
          <cell r="P614">
            <v>870650.36</v>
          </cell>
          <cell r="Q614">
            <v>1038484.64</v>
          </cell>
        </row>
        <row r="615">
          <cell r="B615">
            <v>7</v>
          </cell>
          <cell r="G615" t="str">
            <v>510548</v>
          </cell>
          <cell r="I615" t="str">
            <v/>
          </cell>
          <cell r="M615">
            <v>252566.26</v>
          </cell>
          <cell r="N615">
            <v>334713.81</v>
          </cell>
          <cell r="P615">
            <v>357688.93</v>
          </cell>
          <cell r="Q615">
            <v>374419.21</v>
          </cell>
        </row>
        <row r="616">
          <cell r="B616">
            <v>7</v>
          </cell>
          <cell r="G616" t="str">
            <v>510548</v>
          </cell>
          <cell r="I616" t="str">
            <v/>
          </cell>
          <cell r="M616">
            <v>218868.79</v>
          </cell>
          <cell r="N616">
            <v>10309.24</v>
          </cell>
          <cell r="P616">
            <v>134810.35999999999</v>
          </cell>
          <cell r="Q616">
            <v>144238.93</v>
          </cell>
        </row>
        <row r="617">
          <cell r="B617">
            <v>7</v>
          </cell>
          <cell r="G617" t="str">
            <v>510548</v>
          </cell>
          <cell r="I617" t="str">
            <v/>
          </cell>
          <cell r="M617">
            <v>1364850.47</v>
          </cell>
          <cell r="N617">
            <v>1412473.73</v>
          </cell>
          <cell r="P617">
            <v>1652161.07</v>
          </cell>
          <cell r="Q617">
            <v>1644845.64</v>
          </cell>
        </row>
        <row r="618">
          <cell r="B618">
            <v>7</v>
          </cell>
          <cell r="G618" t="str">
            <v>510548</v>
          </cell>
          <cell r="I618" t="str">
            <v/>
          </cell>
          <cell r="M618">
            <v>55768.32</v>
          </cell>
          <cell r="N618">
            <v>-55768.32</v>
          </cell>
          <cell r="P618">
            <v>0</v>
          </cell>
          <cell r="Q618">
            <v>0</v>
          </cell>
        </row>
        <row r="619">
          <cell r="B619">
            <v>7</v>
          </cell>
          <cell r="G619" t="str">
            <v>510548</v>
          </cell>
          <cell r="I619" t="str">
            <v/>
          </cell>
          <cell r="M619">
            <v>365540.69</v>
          </cell>
          <cell r="N619">
            <v>579320.02</v>
          </cell>
          <cell r="P619">
            <v>596207.14</v>
          </cell>
          <cell r="Q619">
            <v>637906.56999999995</v>
          </cell>
        </row>
        <row r="620">
          <cell r="B620">
            <v>7</v>
          </cell>
          <cell r="G620" t="str">
            <v>510548</v>
          </cell>
          <cell r="I620" t="str">
            <v/>
          </cell>
          <cell r="M620">
            <v>1211133.56</v>
          </cell>
          <cell r="N620">
            <v>1090832.97</v>
          </cell>
          <cell r="P620">
            <v>1336494.6399999999</v>
          </cell>
          <cell r="Q620">
            <v>1351244.36</v>
          </cell>
        </row>
        <row r="621">
          <cell r="B621">
            <v>7</v>
          </cell>
          <cell r="G621" t="str">
            <v>510548</v>
          </cell>
          <cell r="I621" t="str">
            <v/>
          </cell>
          <cell r="M621">
            <v>7957.09</v>
          </cell>
          <cell r="N621">
            <v>-7957.09</v>
          </cell>
          <cell r="P621">
            <v>0</v>
          </cell>
          <cell r="Q621">
            <v>0</v>
          </cell>
        </row>
        <row r="622">
          <cell r="B622">
            <v>7</v>
          </cell>
          <cell r="G622" t="str">
            <v>510548</v>
          </cell>
          <cell r="I622" t="str">
            <v/>
          </cell>
          <cell r="M622">
            <v>42967</v>
          </cell>
          <cell r="N622">
            <v>570739.89</v>
          </cell>
          <cell r="P622">
            <v>552328.93000000005</v>
          </cell>
          <cell r="Q622">
            <v>590959.78</v>
          </cell>
        </row>
        <row r="623">
          <cell r="B623">
            <v>7</v>
          </cell>
          <cell r="G623" t="str">
            <v>510548</v>
          </cell>
          <cell r="I623" t="str">
            <v/>
          </cell>
          <cell r="M623">
            <v>0</v>
          </cell>
          <cell r="N623">
            <v>0</v>
          </cell>
          <cell r="P623">
            <v>0</v>
          </cell>
          <cell r="Q623">
            <v>0</v>
          </cell>
        </row>
        <row r="624">
          <cell r="B624">
            <v>7</v>
          </cell>
          <cell r="G624" t="str">
            <v>510548</v>
          </cell>
          <cell r="I624" t="str">
            <v/>
          </cell>
          <cell r="M624">
            <v>1702170.37</v>
          </cell>
          <cell r="N624">
            <v>771199.09</v>
          </cell>
          <cell r="P624">
            <v>890100</v>
          </cell>
          <cell r="Q624">
            <v>967999.43</v>
          </cell>
        </row>
        <row r="625">
          <cell r="B625">
            <v>7</v>
          </cell>
          <cell r="G625" t="str">
            <v>510548</v>
          </cell>
          <cell r="I625" t="str">
            <v/>
          </cell>
          <cell r="M625">
            <v>875099.19</v>
          </cell>
          <cell r="N625">
            <v>770137.55</v>
          </cell>
          <cell r="P625">
            <v>827415</v>
          </cell>
          <cell r="Q625">
            <v>1089731.57</v>
          </cell>
        </row>
        <row r="626">
          <cell r="B626">
            <v>7</v>
          </cell>
          <cell r="G626" t="str">
            <v>510548</v>
          </cell>
          <cell r="I626" t="str">
            <v/>
          </cell>
          <cell r="M626">
            <v>1093446.8700000001</v>
          </cell>
          <cell r="N626">
            <v>915128.09</v>
          </cell>
          <cell r="P626">
            <v>922942.5</v>
          </cell>
          <cell r="Q626">
            <v>1023365.35</v>
          </cell>
        </row>
        <row r="627">
          <cell r="B627">
            <v>7</v>
          </cell>
          <cell r="G627" t="str">
            <v>510548</v>
          </cell>
          <cell r="I627" t="str">
            <v/>
          </cell>
          <cell r="M627">
            <v>429009.58</v>
          </cell>
          <cell r="N627">
            <v>-429009.58</v>
          </cell>
          <cell r="P627">
            <v>0</v>
          </cell>
          <cell r="Q627">
            <v>0</v>
          </cell>
        </row>
        <row r="628">
          <cell r="B628">
            <v>7</v>
          </cell>
          <cell r="G628" t="str">
            <v>510548</v>
          </cell>
          <cell r="I628" t="str">
            <v/>
          </cell>
          <cell r="M628">
            <v>643913.85</v>
          </cell>
          <cell r="N628">
            <v>581166.36</v>
          </cell>
          <cell r="P628">
            <v>622922.14</v>
          </cell>
          <cell r="Q628">
            <v>666491.29</v>
          </cell>
        </row>
        <row r="629">
          <cell r="B629">
            <v>7</v>
          </cell>
          <cell r="G629" t="str">
            <v>510548</v>
          </cell>
          <cell r="I629" t="str">
            <v/>
          </cell>
          <cell r="M629">
            <v>0</v>
          </cell>
          <cell r="N629">
            <v>0</v>
          </cell>
          <cell r="P629">
            <v>0</v>
          </cell>
          <cell r="Q629">
            <v>0</v>
          </cell>
        </row>
        <row r="630">
          <cell r="B630">
            <v>7</v>
          </cell>
          <cell r="G630" t="str">
            <v>510548</v>
          </cell>
          <cell r="I630" t="str">
            <v/>
          </cell>
          <cell r="M630">
            <v>1820722.53</v>
          </cell>
          <cell r="N630">
            <v>2422082.2400000002</v>
          </cell>
          <cell r="P630">
            <v>3860196.42</v>
          </cell>
          <cell r="Q630">
            <v>3983974.71</v>
          </cell>
        </row>
        <row r="631">
          <cell r="B631">
            <v>7</v>
          </cell>
          <cell r="G631" t="str">
            <v>510548</v>
          </cell>
          <cell r="I631" t="str">
            <v/>
          </cell>
          <cell r="M631">
            <v>4021785.22</v>
          </cell>
          <cell r="N631">
            <v>5244241.5599999996</v>
          </cell>
          <cell r="P631">
            <v>4690643.57</v>
          </cell>
          <cell r="Q631">
            <v>5893299.5599999996</v>
          </cell>
        </row>
        <row r="632">
          <cell r="B632">
            <v>7</v>
          </cell>
          <cell r="G632" t="str">
            <v>510548</v>
          </cell>
          <cell r="I632" t="str">
            <v/>
          </cell>
          <cell r="M632">
            <v>33377.620000000003</v>
          </cell>
          <cell r="N632">
            <v>-33377.620000000003</v>
          </cell>
          <cell r="P632">
            <v>0</v>
          </cell>
          <cell r="Q632">
            <v>0</v>
          </cell>
        </row>
        <row r="633">
          <cell r="B633">
            <v>7</v>
          </cell>
          <cell r="G633" t="str">
            <v>510548</v>
          </cell>
          <cell r="I633" t="str">
            <v/>
          </cell>
          <cell r="M633">
            <v>109317.46</v>
          </cell>
          <cell r="N633">
            <v>-109317.46</v>
          </cell>
          <cell r="P633">
            <v>0</v>
          </cell>
          <cell r="Q633">
            <v>0</v>
          </cell>
        </row>
        <row r="634">
          <cell r="B634">
            <v>7</v>
          </cell>
          <cell r="G634" t="str">
            <v>510548</v>
          </cell>
          <cell r="I634" t="str">
            <v/>
          </cell>
          <cell r="M634">
            <v>275116.95</v>
          </cell>
          <cell r="N634">
            <v>248307.87</v>
          </cell>
          <cell r="P634">
            <v>231206.79</v>
          </cell>
          <cell r="Q634">
            <v>287093.64</v>
          </cell>
        </row>
        <row r="635">
          <cell r="B635">
            <v>7</v>
          </cell>
          <cell r="G635" t="str">
            <v>510548</v>
          </cell>
          <cell r="I635" t="str">
            <v/>
          </cell>
          <cell r="M635">
            <v>308849.40999999997</v>
          </cell>
          <cell r="N635">
            <v>447548.44</v>
          </cell>
          <cell r="P635">
            <v>447338.57</v>
          </cell>
          <cell r="Q635">
            <v>478625.43</v>
          </cell>
        </row>
        <row r="636">
          <cell r="B636">
            <v>7</v>
          </cell>
          <cell r="G636" t="str">
            <v>510548</v>
          </cell>
          <cell r="I636" t="str">
            <v/>
          </cell>
          <cell r="M636">
            <v>244049.2</v>
          </cell>
          <cell r="N636">
            <v>337004.15</v>
          </cell>
          <cell r="P636">
            <v>372469.29</v>
          </cell>
          <cell r="Q636">
            <v>444271.57</v>
          </cell>
        </row>
        <row r="637">
          <cell r="B637">
            <v>7</v>
          </cell>
          <cell r="G637" t="str">
            <v>510551</v>
          </cell>
          <cell r="I637" t="str">
            <v/>
          </cell>
          <cell r="M637">
            <v>78926.75</v>
          </cell>
          <cell r="N637">
            <v>104598.71</v>
          </cell>
          <cell r="P637">
            <v>111777.86</v>
          </cell>
          <cell r="Q637">
            <v>117006.43</v>
          </cell>
        </row>
        <row r="638">
          <cell r="B638">
            <v>7</v>
          </cell>
          <cell r="G638" t="str">
            <v>510551</v>
          </cell>
          <cell r="I638" t="str">
            <v/>
          </cell>
          <cell r="M638">
            <v>47567.27</v>
          </cell>
          <cell r="N638">
            <v>24051.59</v>
          </cell>
          <cell r="P638">
            <v>42128.57</v>
          </cell>
          <cell r="Q638">
            <v>45074.86</v>
          </cell>
        </row>
        <row r="639">
          <cell r="B639">
            <v>7</v>
          </cell>
          <cell r="G639" t="str">
            <v>510551</v>
          </cell>
          <cell r="I639" t="str">
            <v/>
          </cell>
          <cell r="M639">
            <v>50339.47</v>
          </cell>
          <cell r="N639">
            <v>84114.32</v>
          </cell>
          <cell r="P639">
            <v>145479.64000000001</v>
          </cell>
          <cell r="Q639">
            <v>155654.5</v>
          </cell>
        </row>
        <row r="640">
          <cell r="B640">
            <v>7</v>
          </cell>
          <cell r="G640" t="str">
            <v>510551</v>
          </cell>
          <cell r="I640" t="str">
            <v/>
          </cell>
          <cell r="M640">
            <v>17427.62</v>
          </cell>
          <cell r="N640">
            <v>-17427.62</v>
          </cell>
          <cell r="P640">
            <v>0</v>
          </cell>
          <cell r="Q640">
            <v>0</v>
          </cell>
        </row>
        <row r="641">
          <cell r="B641">
            <v>7</v>
          </cell>
          <cell r="G641" t="str">
            <v>510551</v>
          </cell>
          <cell r="I641" t="str">
            <v/>
          </cell>
          <cell r="M641">
            <v>114231.67</v>
          </cell>
          <cell r="N641">
            <v>181037.83</v>
          </cell>
          <cell r="P641">
            <v>186315</v>
          </cell>
          <cell r="Q641">
            <v>199345.86</v>
          </cell>
        </row>
        <row r="642">
          <cell r="B642">
            <v>7</v>
          </cell>
          <cell r="G642" t="str">
            <v>510551</v>
          </cell>
          <cell r="I642" t="str">
            <v/>
          </cell>
          <cell r="M642">
            <v>131222.03</v>
          </cell>
          <cell r="N642">
            <v>186845.15</v>
          </cell>
          <cell r="P642">
            <v>204441.43</v>
          </cell>
          <cell r="Q642">
            <v>194138.57</v>
          </cell>
        </row>
        <row r="643">
          <cell r="B643">
            <v>7</v>
          </cell>
          <cell r="G643" t="str">
            <v>510551</v>
          </cell>
          <cell r="I643" t="str">
            <v/>
          </cell>
          <cell r="M643">
            <v>2486.64</v>
          </cell>
          <cell r="N643">
            <v>-2486.64</v>
          </cell>
          <cell r="P643">
            <v>0</v>
          </cell>
          <cell r="Q643">
            <v>0</v>
          </cell>
        </row>
        <row r="644">
          <cell r="B644">
            <v>7</v>
          </cell>
          <cell r="G644" t="str">
            <v>510551</v>
          </cell>
          <cell r="I644" t="str">
            <v/>
          </cell>
          <cell r="M644">
            <v>0</v>
          </cell>
          <cell r="N644">
            <v>0</v>
          </cell>
          <cell r="P644">
            <v>0</v>
          </cell>
          <cell r="Q644">
            <v>0</v>
          </cell>
        </row>
        <row r="645">
          <cell r="B645">
            <v>7</v>
          </cell>
          <cell r="G645" t="str">
            <v>510551</v>
          </cell>
          <cell r="I645" t="str">
            <v/>
          </cell>
          <cell r="M645">
            <v>304297.69</v>
          </cell>
          <cell r="N645">
            <v>82744.990000000005</v>
          </cell>
          <cell r="P645">
            <v>81942.86</v>
          </cell>
          <cell r="Q645">
            <v>87674.28</v>
          </cell>
        </row>
        <row r="646">
          <cell r="B646">
            <v>7</v>
          </cell>
          <cell r="G646" t="str">
            <v>510551</v>
          </cell>
          <cell r="I646" t="str">
            <v/>
          </cell>
          <cell r="M646">
            <v>27921.759999999998</v>
          </cell>
          <cell r="N646">
            <v>-27921.759999999998</v>
          </cell>
          <cell r="P646">
            <v>0</v>
          </cell>
          <cell r="Q646">
            <v>0</v>
          </cell>
        </row>
        <row r="647">
          <cell r="B647">
            <v>7</v>
          </cell>
          <cell r="G647" t="str">
            <v>510551</v>
          </cell>
          <cell r="I647" t="str">
            <v/>
          </cell>
          <cell r="M647">
            <v>320561.27</v>
          </cell>
          <cell r="N647">
            <v>307117.69</v>
          </cell>
          <cell r="P647">
            <v>288418.93</v>
          </cell>
          <cell r="Q647">
            <v>319801.78000000003</v>
          </cell>
        </row>
        <row r="648">
          <cell r="B648">
            <v>7</v>
          </cell>
          <cell r="G648" t="str">
            <v>510551</v>
          </cell>
          <cell r="I648" t="str">
            <v/>
          </cell>
          <cell r="M648">
            <v>102624.47</v>
          </cell>
          <cell r="N648">
            <v>-102624.47</v>
          </cell>
          <cell r="P648">
            <v>0</v>
          </cell>
          <cell r="Q648">
            <v>0</v>
          </cell>
        </row>
        <row r="649">
          <cell r="B649">
            <v>7</v>
          </cell>
          <cell r="G649" t="str">
            <v>510551</v>
          </cell>
          <cell r="I649" t="str">
            <v/>
          </cell>
          <cell r="M649">
            <v>299619.93</v>
          </cell>
          <cell r="N649">
            <v>238427.03</v>
          </cell>
          <cell r="P649">
            <v>489598.93</v>
          </cell>
          <cell r="Q649">
            <v>484961.21</v>
          </cell>
        </row>
        <row r="650">
          <cell r="B650">
            <v>7</v>
          </cell>
          <cell r="G650" t="str">
            <v>510551</v>
          </cell>
          <cell r="I650" t="str">
            <v/>
          </cell>
          <cell r="M650">
            <v>111139</v>
          </cell>
          <cell r="N650">
            <v>114109.89</v>
          </cell>
          <cell r="P650">
            <v>112248.21</v>
          </cell>
          <cell r="Q650">
            <v>121146.5</v>
          </cell>
        </row>
        <row r="651">
          <cell r="B651">
            <v>7</v>
          </cell>
          <cell r="G651" t="str">
            <v>510551</v>
          </cell>
          <cell r="I651" t="str">
            <v/>
          </cell>
          <cell r="M651">
            <v>10430.540000000001</v>
          </cell>
          <cell r="N651">
            <v>-10430.540000000001</v>
          </cell>
          <cell r="P651">
            <v>0</v>
          </cell>
          <cell r="Q651">
            <v>0</v>
          </cell>
        </row>
        <row r="652">
          <cell r="B652">
            <v>7</v>
          </cell>
          <cell r="G652" t="str">
            <v>510551</v>
          </cell>
          <cell r="I652" t="str">
            <v/>
          </cell>
          <cell r="M652">
            <v>21577.85</v>
          </cell>
          <cell r="N652">
            <v>-21577.85</v>
          </cell>
          <cell r="P652">
            <v>0</v>
          </cell>
          <cell r="Q652">
            <v>0</v>
          </cell>
        </row>
        <row r="653">
          <cell r="B653">
            <v>7</v>
          </cell>
          <cell r="G653" t="str">
            <v>510551</v>
          </cell>
          <cell r="I653" t="str">
            <v/>
          </cell>
          <cell r="M653">
            <v>85974.5</v>
          </cell>
          <cell r="N653">
            <v>77596.679999999993</v>
          </cell>
          <cell r="P653">
            <v>72252.86</v>
          </cell>
          <cell r="Q653">
            <v>89716.85</v>
          </cell>
        </row>
        <row r="654">
          <cell r="B654">
            <v>7</v>
          </cell>
          <cell r="G654" t="str">
            <v>510551</v>
          </cell>
          <cell r="I654" t="str">
            <v/>
          </cell>
          <cell r="M654">
            <v>96516.12</v>
          </cell>
          <cell r="N654">
            <v>139859.24</v>
          </cell>
          <cell r="P654">
            <v>139793.57</v>
          </cell>
          <cell r="Q654">
            <v>149570.72</v>
          </cell>
        </row>
        <row r="655">
          <cell r="B655">
            <v>7</v>
          </cell>
          <cell r="G655" t="str">
            <v>510551</v>
          </cell>
          <cell r="I655" t="str">
            <v/>
          </cell>
          <cell r="M655">
            <v>76265.919999999998</v>
          </cell>
          <cell r="N655">
            <v>105313.4</v>
          </cell>
          <cell r="P655">
            <v>116396.79</v>
          </cell>
          <cell r="Q655">
            <v>138835.64000000001</v>
          </cell>
        </row>
        <row r="656">
          <cell r="B656">
            <v>7</v>
          </cell>
          <cell r="G656" t="str">
            <v>510554</v>
          </cell>
          <cell r="I656" t="str">
            <v/>
          </cell>
          <cell r="M656">
            <v>63141.51</v>
          </cell>
          <cell r="N656">
            <v>83677.95</v>
          </cell>
          <cell r="P656">
            <v>89421.43</v>
          </cell>
          <cell r="Q656">
            <v>93606.57</v>
          </cell>
        </row>
        <row r="657">
          <cell r="B657">
            <v>7</v>
          </cell>
          <cell r="G657" t="str">
            <v>510554</v>
          </cell>
          <cell r="I657" t="str">
            <v/>
          </cell>
          <cell r="M657">
            <v>54716.639999999999</v>
          </cell>
          <cell r="N657">
            <v>2577.65</v>
          </cell>
          <cell r="P657">
            <v>33702.86</v>
          </cell>
          <cell r="Q657">
            <v>36059.43</v>
          </cell>
        </row>
        <row r="658">
          <cell r="B658">
            <v>7</v>
          </cell>
          <cell r="G658" t="str">
            <v>510554</v>
          </cell>
          <cell r="I658" t="str">
            <v/>
          </cell>
          <cell r="M658">
            <v>341212.4</v>
          </cell>
          <cell r="N658">
            <v>353117.85</v>
          </cell>
          <cell r="P658">
            <v>413040</v>
          </cell>
          <cell r="Q658">
            <v>411210.28</v>
          </cell>
        </row>
        <row r="659">
          <cell r="B659">
            <v>7</v>
          </cell>
          <cell r="G659" t="str">
            <v>510554</v>
          </cell>
          <cell r="I659" t="str">
            <v/>
          </cell>
          <cell r="M659">
            <v>13942.05</v>
          </cell>
          <cell r="N659">
            <v>-13942.05</v>
          </cell>
          <cell r="P659">
            <v>0</v>
          </cell>
          <cell r="Q659">
            <v>0</v>
          </cell>
        </row>
        <row r="660">
          <cell r="B660">
            <v>7</v>
          </cell>
          <cell r="G660" t="str">
            <v>510554</v>
          </cell>
          <cell r="I660" t="str">
            <v/>
          </cell>
          <cell r="M660">
            <v>91385.2</v>
          </cell>
          <cell r="N660">
            <v>144829.98000000001</v>
          </cell>
          <cell r="P660">
            <v>149051.79</v>
          </cell>
          <cell r="Q660">
            <v>159476.92000000001</v>
          </cell>
        </row>
        <row r="661">
          <cell r="B661">
            <v>7</v>
          </cell>
          <cell r="G661" t="str">
            <v>510554</v>
          </cell>
          <cell r="I661" t="str">
            <v/>
          </cell>
          <cell r="M661">
            <v>302783.81</v>
          </cell>
          <cell r="N661">
            <v>272708.05</v>
          </cell>
          <cell r="P661">
            <v>334123.93</v>
          </cell>
          <cell r="Q661">
            <v>337811.93</v>
          </cell>
        </row>
        <row r="662">
          <cell r="B662">
            <v>7</v>
          </cell>
          <cell r="G662" t="str">
            <v>510554</v>
          </cell>
          <cell r="I662" t="str">
            <v/>
          </cell>
          <cell r="M662">
            <v>1989.25</v>
          </cell>
          <cell r="N662">
            <v>-1989.25</v>
          </cell>
          <cell r="P662">
            <v>0</v>
          </cell>
          <cell r="Q662">
            <v>0</v>
          </cell>
        </row>
        <row r="663">
          <cell r="B663">
            <v>7</v>
          </cell>
          <cell r="G663" t="str">
            <v>510554</v>
          </cell>
          <cell r="I663" t="str">
            <v/>
          </cell>
          <cell r="M663">
            <v>10742</v>
          </cell>
          <cell r="N663">
            <v>142685.25</v>
          </cell>
          <cell r="P663">
            <v>138082.5</v>
          </cell>
          <cell r="Q663">
            <v>147739.64000000001</v>
          </cell>
        </row>
        <row r="664">
          <cell r="B664">
            <v>7</v>
          </cell>
          <cell r="G664" t="str">
            <v>510554</v>
          </cell>
          <cell r="I664" t="str">
            <v/>
          </cell>
          <cell r="M664">
            <v>0</v>
          </cell>
          <cell r="N664">
            <v>0</v>
          </cell>
          <cell r="P664">
            <v>0</v>
          </cell>
          <cell r="Q664">
            <v>0</v>
          </cell>
        </row>
        <row r="665">
          <cell r="B665">
            <v>7</v>
          </cell>
          <cell r="G665" t="str">
            <v>510554</v>
          </cell>
          <cell r="I665" t="str">
            <v/>
          </cell>
          <cell r="M665">
            <v>425541.29</v>
          </cell>
          <cell r="N665">
            <v>192798.99</v>
          </cell>
          <cell r="P665">
            <v>222525</v>
          </cell>
          <cell r="Q665">
            <v>242000.43</v>
          </cell>
        </row>
        <row r="666">
          <cell r="B666">
            <v>7</v>
          </cell>
          <cell r="G666" t="str">
            <v>510554</v>
          </cell>
          <cell r="I666" t="str">
            <v/>
          </cell>
          <cell r="M666">
            <v>218774.63</v>
          </cell>
          <cell r="N666">
            <v>192534.58</v>
          </cell>
          <cell r="P666">
            <v>206854.29</v>
          </cell>
          <cell r="Q666">
            <v>272432.57</v>
          </cell>
        </row>
        <row r="667">
          <cell r="B667">
            <v>7</v>
          </cell>
          <cell r="G667" t="str">
            <v>510554</v>
          </cell>
          <cell r="I667" t="str">
            <v/>
          </cell>
          <cell r="M667">
            <v>273362.58</v>
          </cell>
          <cell r="N667">
            <v>228782.74</v>
          </cell>
          <cell r="P667">
            <v>230735.35999999999</v>
          </cell>
          <cell r="Q667">
            <v>255842.78</v>
          </cell>
        </row>
        <row r="668">
          <cell r="B668">
            <v>7</v>
          </cell>
          <cell r="G668" t="str">
            <v>510554</v>
          </cell>
          <cell r="I668" t="str">
            <v/>
          </cell>
          <cell r="M668">
            <v>107252.22</v>
          </cell>
          <cell r="N668">
            <v>-107252.22</v>
          </cell>
          <cell r="P668">
            <v>0</v>
          </cell>
          <cell r="Q668">
            <v>0</v>
          </cell>
        </row>
        <row r="669">
          <cell r="B669">
            <v>7</v>
          </cell>
          <cell r="G669" t="str">
            <v>510554</v>
          </cell>
          <cell r="I669" t="str">
            <v/>
          </cell>
          <cell r="M669">
            <v>160978.97</v>
          </cell>
          <cell r="N669">
            <v>145292.14000000001</v>
          </cell>
          <cell r="P669">
            <v>155731.07</v>
          </cell>
          <cell r="Q669">
            <v>166622.5</v>
          </cell>
        </row>
        <row r="670">
          <cell r="B670">
            <v>7</v>
          </cell>
          <cell r="G670" t="str">
            <v>510554</v>
          </cell>
          <cell r="I670" t="str">
            <v/>
          </cell>
          <cell r="M670">
            <v>0</v>
          </cell>
          <cell r="N670">
            <v>0</v>
          </cell>
          <cell r="P670">
            <v>0</v>
          </cell>
          <cell r="Q670">
            <v>0</v>
          </cell>
        </row>
        <row r="671">
          <cell r="B671">
            <v>7</v>
          </cell>
          <cell r="G671" t="str">
            <v>510554</v>
          </cell>
          <cell r="I671" t="str">
            <v/>
          </cell>
          <cell r="M671">
            <v>455179.91</v>
          </cell>
          <cell r="N671">
            <v>605519.98</v>
          </cell>
          <cell r="P671">
            <v>965048.57</v>
          </cell>
          <cell r="Q671">
            <v>995993.71</v>
          </cell>
        </row>
        <row r="672">
          <cell r="B672">
            <v>7</v>
          </cell>
          <cell r="G672" t="str">
            <v>510554</v>
          </cell>
          <cell r="I672" t="str">
            <v/>
          </cell>
          <cell r="M672">
            <v>1005447.06</v>
          </cell>
          <cell r="N672">
            <v>1311061.22</v>
          </cell>
          <cell r="P672">
            <v>1172661.43</v>
          </cell>
          <cell r="Q672">
            <v>1473323.14</v>
          </cell>
        </row>
        <row r="673">
          <cell r="B673">
            <v>7</v>
          </cell>
          <cell r="G673" t="str">
            <v>510554</v>
          </cell>
          <cell r="I673" t="str">
            <v/>
          </cell>
          <cell r="M673">
            <v>8344.41</v>
          </cell>
          <cell r="N673">
            <v>-8344.41</v>
          </cell>
          <cell r="P673">
            <v>0</v>
          </cell>
          <cell r="Q673">
            <v>0</v>
          </cell>
        </row>
        <row r="674">
          <cell r="B674">
            <v>7</v>
          </cell>
          <cell r="G674" t="str">
            <v>510554</v>
          </cell>
          <cell r="I674" t="str">
            <v/>
          </cell>
          <cell r="M674">
            <v>27329.54</v>
          </cell>
          <cell r="N674">
            <v>-27329.54</v>
          </cell>
          <cell r="P674">
            <v>0</v>
          </cell>
          <cell r="Q674">
            <v>0</v>
          </cell>
        </row>
        <row r="675">
          <cell r="B675">
            <v>7</v>
          </cell>
          <cell r="G675" t="str">
            <v>510554</v>
          </cell>
          <cell r="I675" t="str">
            <v/>
          </cell>
          <cell r="M675">
            <v>68780.08</v>
          </cell>
          <cell r="N675">
            <v>62077.71</v>
          </cell>
          <cell r="P675">
            <v>57802.5</v>
          </cell>
          <cell r="Q675">
            <v>71772.789999999994</v>
          </cell>
        </row>
        <row r="676">
          <cell r="B676">
            <v>7</v>
          </cell>
          <cell r="G676" t="str">
            <v>510554</v>
          </cell>
          <cell r="I676" t="str">
            <v/>
          </cell>
          <cell r="M676">
            <v>77211.44</v>
          </cell>
          <cell r="N676">
            <v>111887.02</v>
          </cell>
          <cell r="P676">
            <v>111834.64</v>
          </cell>
          <cell r="Q676">
            <v>119656.36</v>
          </cell>
        </row>
        <row r="677">
          <cell r="B677">
            <v>7</v>
          </cell>
          <cell r="G677" t="str">
            <v>510554</v>
          </cell>
          <cell r="I677" t="str">
            <v/>
          </cell>
          <cell r="M677">
            <v>61012.58</v>
          </cell>
          <cell r="N677">
            <v>84251.56</v>
          </cell>
          <cell r="P677">
            <v>93117.86</v>
          </cell>
          <cell r="Q677">
            <v>111068.71</v>
          </cell>
        </row>
        <row r="678">
          <cell r="B678">
            <v>7</v>
          </cell>
          <cell r="G678" t="str">
            <v>510560</v>
          </cell>
          <cell r="I678" t="str">
            <v/>
          </cell>
          <cell r="M678">
            <v>63141.51</v>
          </cell>
          <cell r="N678">
            <v>83677.95</v>
          </cell>
          <cell r="P678">
            <v>89421.43</v>
          </cell>
          <cell r="Q678">
            <v>93606.57</v>
          </cell>
        </row>
        <row r="679">
          <cell r="B679">
            <v>7</v>
          </cell>
          <cell r="G679" t="str">
            <v>510560</v>
          </cell>
          <cell r="I679" t="str">
            <v/>
          </cell>
          <cell r="M679">
            <v>38052.97</v>
          </cell>
          <cell r="N679">
            <v>19241.32</v>
          </cell>
          <cell r="P679">
            <v>33702.86</v>
          </cell>
          <cell r="Q679">
            <v>36059.43</v>
          </cell>
        </row>
        <row r="680">
          <cell r="B680">
            <v>7</v>
          </cell>
          <cell r="G680" t="str">
            <v>510560</v>
          </cell>
          <cell r="I680" t="str">
            <v/>
          </cell>
          <cell r="M680">
            <v>40271.620000000003</v>
          </cell>
          <cell r="N680">
            <v>67291.63</v>
          </cell>
          <cell r="P680">
            <v>116383.93</v>
          </cell>
          <cell r="Q680">
            <v>124523.36</v>
          </cell>
        </row>
        <row r="681">
          <cell r="B681">
            <v>7</v>
          </cell>
          <cell r="G681" t="str">
            <v>510560</v>
          </cell>
          <cell r="I681" t="str">
            <v/>
          </cell>
          <cell r="M681">
            <v>13942.05</v>
          </cell>
          <cell r="N681">
            <v>-13942.05</v>
          </cell>
          <cell r="P681">
            <v>0</v>
          </cell>
          <cell r="Q681">
            <v>0</v>
          </cell>
        </row>
        <row r="682">
          <cell r="B682">
            <v>7</v>
          </cell>
          <cell r="G682" t="str">
            <v>510560</v>
          </cell>
          <cell r="I682" t="str">
            <v/>
          </cell>
          <cell r="M682">
            <v>91385.2</v>
          </cell>
          <cell r="N682">
            <v>144829.98000000001</v>
          </cell>
          <cell r="P682">
            <v>149051.79</v>
          </cell>
          <cell r="Q682">
            <v>159476.92000000001</v>
          </cell>
        </row>
        <row r="683">
          <cell r="B683">
            <v>7</v>
          </cell>
          <cell r="G683" t="str">
            <v>510560</v>
          </cell>
          <cell r="I683" t="str">
            <v/>
          </cell>
          <cell r="M683">
            <v>104978.2</v>
          </cell>
          <cell r="N683">
            <v>149476.57999999999</v>
          </cell>
          <cell r="P683">
            <v>163553.57</v>
          </cell>
          <cell r="Q683">
            <v>155311.29</v>
          </cell>
        </row>
        <row r="684">
          <cell r="B684">
            <v>7</v>
          </cell>
          <cell r="G684" t="str">
            <v>510560</v>
          </cell>
          <cell r="I684" t="str">
            <v/>
          </cell>
          <cell r="M684">
            <v>1989.25</v>
          </cell>
          <cell r="N684">
            <v>-1989.25</v>
          </cell>
          <cell r="P684">
            <v>0</v>
          </cell>
          <cell r="Q684">
            <v>0</v>
          </cell>
        </row>
        <row r="685">
          <cell r="B685">
            <v>7</v>
          </cell>
          <cell r="G685" t="str">
            <v>510560</v>
          </cell>
          <cell r="I685" t="str">
            <v/>
          </cell>
          <cell r="M685">
            <v>0</v>
          </cell>
          <cell r="N685">
            <v>0</v>
          </cell>
          <cell r="P685">
            <v>0</v>
          </cell>
          <cell r="Q685">
            <v>0</v>
          </cell>
        </row>
        <row r="686">
          <cell r="B686">
            <v>7</v>
          </cell>
          <cell r="G686" t="str">
            <v>510560</v>
          </cell>
          <cell r="I686" t="str">
            <v/>
          </cell>
          <cell r="M686">
            <v>243437.42</v>
          </cell>
          <cell r="N686">
            <v>66195.899999999994</v>
          </cell>
          <cell r="P686">
            <v>65555.360000000001</v>
          </cell>
          <cell r="Q686">
            <v>70140.5</v>
          </cell>
        </row>
        <row r="687">
          <cell r="B687">
            <v>7</v>
          </cell>
          <cell r="G687" t="str">
            <v>510560</v>
          </cell>
          <cell r="I687" t="str">
            <v/>
          </cell>
          <cell r="M687">
            <v>22337.31</v>
          </cell>
          <cell r="N687">
            <v>-22337.31</v>
          </cell>
          <cell r="P687">
            <v>0</v>
          </cell>
          <cell r="Q687">
            <v>0</v>
          </cell>
        </row>
        <row r="688">
          <cell r="B688">
            <v>7</v>
          </cell>
          <cell r="G688" t="str">
            <v>510560</v>
          </cell>
          <cell r="I688" t="str">
            <v/>
          </cell>
          <cell r="M688">
            <v>256449.7</v>
          </cell>
          <cell r="N688">
            <v>245695.62</v>
          </cell>
          <cell r="P688">
            <v>230735.35999999999</v>
          </cell>
          <cell r="Q688">
            <v>255842.78</v>
          </cell>
        </row>
        <row r="689">
          <cell r="B689">
            <v>7</v>
          </cell>
          <cell r="G689" t="str">
            <v>510560</v>
          </cell>
          <cell r="I689" t="str">
            <v/>
          </cell>
          <cell r="M689">
            <v>82099.39</v>
          </cell>
          <cell r="N689">
            <v>-82099.39</v>
          </cell>
          <cell r="P689">
            <v>0</v>
          </cell>
          <cell r="Q689">
            <v>0</v>
          </cell>
        </row>
        <row r="690">
          <cell r="B690">
            <v>7</v>
          </cell>
          <cell r="G690" t="str">
            <v>510560</v>
          </cell>
          <cell r="I690" t="str">
            <v/>
          </cell>
          <cell r="M690">
            <v>239695.52</v>
          </cell>
          <cell r="N690">
            <v>190740.76</v>
          </cell>
          <cell r="P690">
            <v>391678.93</v>
          </cell>
          <cell r="Q690">
            <v>387968.07</v>
          </cell>
        </row>
        <row r="691">
          <cell r="B691">
            <v>7</v>
          </cell>
          <cell r="G691" t="str">
            <v>510560</v>
          </cell>
          <cell r="I691" t="str">
            <v/>
          </cell>
          <cell r="M691">
            <v>88912</v>
          </cell>
          <cell r="N691">
            <v>91288.36</v>
          </cell>
          <cell r="P691">
            <v>89798.57</v>
          </cell>
          <cell r="Q691">
            <v>96916.29</v>
          </cell>
        </row>
        <row r="692">
          <cell r="B692">
            <v>7</v>
          </cell>
          <cell r="G692" t="str">
            <v>510560</v>
          </cell>
          <cell r="I692" t="str">
            <v/>
          </cell>
          <cell r="M692">
            <v>8344.41</v>
          </cell>
          <cell r="N692">
            <v>-8344.41</v>
          </cell>
          <cell r="P692">
            <v>0</v>
          </cell>
          <cell r="Q692">
            <v>0</v>
          </cell>
        </row>
        <row r="693">
          <cell r="B693">
            <v>7</v>
          </cell>
          <cell r="G693" t="str">
            <v>510560</v>
          </cell>
          <cell r="I693" t="str">
            <v/>
          </cell>
          <cell r="M693">
            <v>17262.32</v>
          </cell>
          <cell r="N693">
            <v>-17262.32</v>
          </cell>
          <cell r="P693">
            <v>0</v>
          </cell>
          <cell r="Q693">
            <v>0</v>
          </cell>
        </row>
        <row r="694">
          <cell r="B694">
            <v>7</v>
          </cell>
          <cell r="G694" t="str">
            <v>510560</v>
          </cell>
          <cell r="I694" t="str">
            <v/>
          </cell>
          <cell r="M694">
            <v>68780.08</v>
          </cell>
          <cell r="N694">
            <v>62077.71</v>
          </cell>
          <cell r="P694">
            <v>57802.5</v>
          </cell>
          <cell r="Q694">
            <v>71772.789999999994</v>
          </cell>
        </row>
        <row r="695">
          <cell r="B695">
            <v>7</v>
          </cell>
          <cell r="G695" t="str">
            <v>510560</v>
          </cell>
          <cell r="I695" t="str">
            <v/>
          </cell>
          <cell r="M695">
            <v>77211.44</v>
          </cell>
          <cell r="N695">
            <v>111887.02</v>
          </cell>
          <cell r="P695">
            <v>111834.64</v>
          </cell>
          <cell r="Q695">
            <v>119656.36</v>
          </cell>
        </row>
        <row r="696">
          <cell r="B696">
            <v>7</v>
          </cell>
          <cell r="G696" t="str">
            <v>510560</v>
          </cell>
          <cell r="I696" t="str">
            <v/>
          </cell>
          <cell r="M696">
            <v>61012.58</v>
          </cell>
          <cell r="N696">
            <v>84251.56</v>
          </cell>
          <cell r="P696">
            <v>93117.86</v>
          </cell>
          <cell r="Q696">
            <v>111068.71</v>
          </cell>
        </row>
        <row r="697">
          <cell r="B697">
            <v>7</v>
          </cell>
          <cell r="G697" t="str">
            <v>510563</v>
          </cell>
          <cell r="I697" t="str">
            <v/>
          </cell>
          <cell r="M697">
            <v>0</v>
          </cell>
          <cell r="N697">
            <v>0</v>
          </cell>
          <cell r="P697">
            <v>0</v>
          </cell>
          <cell r="Q697">
            <v>9425200</v>
          </cell>
        </row>
        <row r="698">
          <cell r="B698">
            <v>7</v>
          </cell>
          <cell r="G698" t="str">
            <v>510563</v>
          </cell>
          <cell r="I698" t="str">
            <v/>
          </cell>
          <cell r="M698">
            <v>0</v>
          </cell>
          <cell r="N698">
            <v>0</v>
          </cell>
          <cell r="P698">
            <v>0</v>
          </cell>
          <cell r="Q698">
            <v>0</v>
          </cell>
        </row>
        <row r="699">
          <cell r="B699">
            <v>7</v>
          </cell>
          <cell r="G699" t="str">
            <v>510563</v>
          </cell>
          <cell r="I699" t="str">
            <v/>
          </cell>
          <cell r="M699">
            <v>3957628</v>
          </cell>
          <cell r="N699">
            <v>36299556</v>
          </cell>
          <cell r="P699">
            <v>68127489</v>
          </cell>
          <cell r="Q699">
            <v>29320001</v>
          </cell>
        </row>
        <row r="700">
          <cell r="B700">
            <v>7</v>
          </cell>
          <cell r="G700" t="str">
            <v>510563</v>
          </cell>
          <cell r="I700" t="str">
            <v/>
          </cell>
          <cell r="M700">
            <v>0</v>
          </cell>
          <cell r="N700">
            <v>2151961</v>
          </cell>
          <cell r="P700">
            <v>0</v>
          </cell>
          <cell r="Q700">
            <v>0</v>
          </cell>
        </row>
        <row r="701">
          <cell r="B701">
            <v>7</v>
          </cell>
          <cell r="G701" t="str">
            <v>510563</v>
          </cell>
          <cell r="I701" t="str">
            <v/>
          </cell>
          <cell r="M701">
            <v>0</v>
          </cell>
          <cell r="N701">
            <v>0</v>
          </cell>
          <cell r="P701">
            <v>1050000</v>
          </cell>
          <cell r="Q701">
            <v>0</v>
          </cell>
        </row>
        <row r="702">
          <cell r="B702">
            <v>7</v>
          </cell>
          <cell r="G702" t="str">
            <v>510563</v>
          </cell>
          <cell r="I702" t="str">
            <v/>
          </cell>
          <cell r="M702">
            <v>0</v>
          </cell>
          <cell r="N702">
            <v>0</v>
          </cell>
          <cell r="P702">
            <v>0</v>
          </cell>
          <cell r="Q702">
            <v>0</v>
          </cell>
        </row>
        <row r="703">
          <cell r="B703">
            <v>7</v>
          </cell>
          <cell r="G703" t="str">
            <v>510563</v>
          </cell>
          <cell r="I703" t="str">
            <v/>
          </cell>
          <cell r="M703">
            <v>0</v>
          </cell>
          <cell r="N703">
            <v>0</v>
          </cell>
          <cell r="P703">
            <v>0</v>
          </cell>
          <cell r="Q703">
            <v>0</v>
          </cell>
        </row>
        <row r="704">
          <cell r="B704">
            <v>7</v>
          </cell>
          <cell r="G704" t="str">
            <v>510563</v>
          </cell>
          <cell r="I704" t="str">
            <v/>
          </cell>
          <cell r="M704">
            <v>0</v>
          </cell>
          <cell r="N704">
            <v>820000</v>
          </cell>
          <cell r="P704">
            <v>3300000</v>
          </cell>
          <cell r="Q704">
            <v>0</v>
          </cell>
        </row>
        <row r="705">
          <cell r="B705">
            <v>7</v>
          </cell>
          <cell r="G705" t="str">
            <v>510563</v>
          </cell>
          <cell r="I705" t="str">
            <v/>
          </cell>
          <cell r="M705">
            <v>0</v>
          </cell>
          <cell r="N705">
            <v>0</v>
          </cell>
          <cell r="P705">
            <v>263020</v>
          </cell>
          <cell r="Q705">
            <v>0</v>
          </cell>
        </row>
        <row r="706">
          <cell r="B706">
            <v>7</v>
          </cell>
          <cell r="G706" t="str">
            <v>510563</v>
          </cell>
          <cell r="I706" t="str">
            <v/>
          </cell>
          <cell r="M706">
            <v>0</v>
          </cell>
          <cell r="N706">
            <v>15000</v>
          </cell>
          <cell r="P706">
            <v>0</v>
          </cell>
          <cell r="Q706">
            <v>0</v>
          </cell>
        </row>
        <row r="707">
          <cell r="B707">
            <v>7</v>
          </cell>
          <cell r="G707" t="str">
            <v>510566</v>
          </cell>
          <cell r="I707" t="str">
            <v/>
          </cell>
          <cell r="M707">
            <v>15785.24</v>
          </cell>
          <cell r="N707">
            <v>20920.759999999998</v>
          </cell>
          <cell r="P707">
            <v>22356.43</v>
          </cell>
          <cell r="Q707">
            <v>23399.86</v>
          </cell>
        </row>
        <row r="708">
          <cell r="B708">
            <v>7</v>
          </cell>
          <cell r="G708" t="str">
            <v>510566</v>
          </cell>
          <cell r="I708" t="str">
            <v/>
          </cell>
          <cell r="M708">
            <v>13679.24</v>
          </cell>
          <cell r="N708">
            <v>644.33000000000004</v>
          </cell>
          <cell r="P708">
            <v>8425.7099999999991</v>
          </cell>
          <cell r="Q708">
            <v>9015.43</v>
          </cell>
        </row>
        <row r="709">
          <cell r="B709">
            <v>7</v>
          </cell>
          <cell r="G709" t="str">
            <v>510566</v>
          </cell>
          <cell r="I709" t="str">
            <v/>
          </cell>
          <cell r="M709">
            <v>85303.51</v>
          </cell>
          <cell r="N709">
            <v>88279.28</v>
          </cell>
          <cell r="P709">
            <v>103260</v>
          </cell>
          <cell r="Q709">
            <v>102802.86</v>
          </cell>
        </row>
        <row r="710">
          <cell r="B710">
            <v>7</v>
          </cell>
          <cell r="G710" t="str">
            <v>510566</v>
          </cell>
          <cell r="I710" t="str">
            <v/>
          </cell>
          <cell r="M710">
            <v>3485.46</v>
          </cell>
          <cell r="N710">
            <v>-3485.46</v>
          </cell>
          <cell r="P710">
            <v>0</v>
          </cell>
          <cell r="Q710">
            <v>0</v>
          </cell>
        </row>
        <row r="711">
          <cell r="B711">
            <v>7</v>
          </cell>
          <cell r="G711" t="str">
            <v>510566</v>
          </cell>
          <cell r="I711" t="str">
            <v/>
          </cell>
          <cell r="M711">
            <v>22846.57</v>
          </cell>
          <cell r="N711">
            <v>36207.75</v>
          </cell>
          <cell r="P711">
            <v>37263.21</v>
          </cell>
          <cell r="Q711">
            <v>39870.080000000002</v>
          </cell>
        </row>
        <row r="712">
          <cell r="B712">
            <v>7</v>
          </cell>
          <cell r="G712" t="str">
            <v>510566</v>
          </cell>
          <cell r="I712" t="str">
            <v/>
          </cell>
          <cell r="M712">
            <v>75695.289999999994</v>
          </cell>
          <cell r="N712">
            <v>68176.92</v>
          </cell>
          <cell r="P712">
            <v>83530.710000000006</v>
          </cell>
          <cell r="Q712">
            <v>84453</v>
          </cell>
        </row>
        <row r="713">
          <cell r="B713">
            <v>7</v>
          </cell>
          <cell r="G713" t="str">
            <v>510566</v>
          </cell>
          <cell r="I713" t="str">
            <v/>
          </cell>
          <cell r="M713">
            <v>497.28</v>
          </cell>
          <cell r="N713">
            <v>-497.28</v>
          </cell>
          <cell r="P713">
            <v>0</v>
          </cell>
          <cell r="Q713">
            <v>0</v>
          </cell>
        </row>
        <row r="714">
          <cell r="B714">
            <v>7</v>
          </cell>
          <cell r="G714" t="str">
            <v>510566</v>
          </cell>
          <cell r="I714" t="str">
            <v/>
          </cell>
          <cell r="M714">
            <v>2685</v>
          </cell>
          <cell r="N714">
            <v>35671.040000000001</v>
          </cell>
          <cell r="P714">
            <v>34520.36</v>
          </cell>
          <cell r="Q714">
            <v>36935.21</v>
          </cell>
        </row>
        <row r="715">
          <cell r="B715">
            <v>7</v>
          </cell>
          <cell r="G715" t="str">
            <v>510566</v>
          </cell>
          <cell r="I715" t="str">
            <v/>
          </cell>
          <cell r="M715">
            <v>0</v>
          </cell>
          <cell r="N715">
            <v>0</v>
          </cell>
          <cell r="P715">
            <v>0</v>
          </cell>
          <cell r="Q715">
            <v>0</v>
          </cell>
        </row>
        <row r="716">
          <cell r="B716">
            <v>7</v>
          </cell>
          <cell r="G716" t="str">
            <v>510566</v>
          </cell>
          <cell r="I716" t="str">
            <v/>
          </cell>
          <cell r="M716">
            <v>106385.82</v>
          </cell>
          <cell r="N716">
            <v>48199.75</v>
          </cell>
          <cell r="P716">
            <v>55630.71</v>
          </cell>
          <cell r="Q716">
            <v>60500.43</v>
          </cell>
        </row>
        <row r="717">
          <cell r="B717">
            <v>7</v>
          </cell>
          <cell r="G717" t="str">
            <v>510566</v>
          </cell>
          <cell r="I717" t="str">
            <v/>
          </cell>
          <cell r="M717">
            <v>54693.23</v>
          </cell>
          <cell r="N717">
            <v>48133.27</v>
          </cell>
          <cell r="P717">
            <v>51713.57</v>
          </cell>
          <cell r="Q717">
            <v>68107.86</v>
          </cell>
        </row>
        <row r="718">
          <cell r="B718">
            <v>7</v>
          </cell>
          <cell r="G718" t="str">
            <v>510566</v>
          </cell>
          <cell r="I718" t="str">
            <v/>
          </cell>
          <cell r="M718">
            <v>68341.98</v>
          </cell>
          <cell r="N718">
            <v>57196.98</v>
          </cell>
          <cell r="P718">
            <v>57684.639999999999</v>
          </cell>
          <cell r="Q718">
            <v>63958.93</v>
          </cell>
        </row>
        <row r="719">
          <cell r="B719">
            <v>7</v>
          </cell>
          <cell r="G719" t="str">
            <v>510566</v>
          </cell>
          <cell r="I719" t="str">
            <v/>
          </cell>
          <cell r="M719">
            <v>26813.08</v>
          </cell>
          <cell r="N719">
            <v>-26813.08</v>
          </cell>
          <cell r="P719">
            <v>0</v>
          </cell>
          <cell r="Q719">
            <v>0</v>
          </cell>
        </row>
        <row r="720">
          <cell r="B720">
            <v>7</v>
          </cell>
          <cell r="G720" t="str">
            <v>510566</v>
          </cell>
          <cell r="I720" t="str">
            <v/>
          </cell>
          <cell r="M720">
            <v>40244.44</v>
          </cell>
          <cell r="N720">
            <v>36322.81</v>
          </cell>
          <cell r="P720">
            <v>38932.5</v>
          </cell>
          <cell r="Q720">
            <v>41655.93</v>
          </cell>
        </row>
        <row r="721">
          <cell r="B721">
            <v>7</v>
          </cell>
          <cell r="G721" t="str">
            <v>510566</v>
          </cell>
          <cell r="I721" t="str">
            <v/>
          </cell>
          <cell r="M721">
            <v>0</v>
          </cell>
          <cell r="N721">
            <v>0</v>
          </cell>
          <cell r="P721">
            <v>0</v>
          </cell>
          <cell r="Q721">
            <v>0</v>
          </cell>
        </row>
        <row r="722">
          <cell r="B722">
            <v>7</v>
          </cell>
          <cell r="G722" t="str">
            <v>510566</v>
          </cell>
          <cell r="I722" t="str">
            <v/>
          </cell>
          <cell r="M722">
            <v>113794.28</v>
          </cell>
          <cell r="N722">
            <v>151378</v>
          </cell>
          <cell r="P722">
            <v>241262.14</v>
          </cell>
          <cell r="Q722">
            <v>248999.29</v>
          </cell>
        </row>
        <row r="723">
          <cell r="B723">
            <v>7</v>
          </cell>
          <cell r="G723" t="str">
            <v>510566</v>
          </cell>
          <cell r="I723" t="str">
            <v/>
          </cell>
          <cell r="M723">
            <v>251360.48</v>
          </cell>
          <cell r="N723">
            <v>327764.23</v>
          </cell>
          <cell r="P723">
            <v>293165.36</v>
          </cell>
          <cell r="Q723">
            <v>368331.07</v>
          </cell>
        </row>
        <row r="724">
          <cell r="B724">
            <v>7</v>
          </cell>
          <cell r="G724" t="str">
            <v>510566</v>
          </cell>
          <cell r="I724" t="str">
            <v/>
          </cell>
          <cell r="M724">
            <v>2086.13</v>
          </cell>
          <cell r="N724">
            <v>-2086.13</v>
          </cell>
          <cell r="P724">
            <v>0</v>
          </cell>
          <cell r="Q724">
            <v>0</v>
          </cell>
        </row>
        <row r="725">
          <cell r="B725">
            <v>7</v>
          </cell>
          <cell r="G725" t="str">
            <v>510566</v>
          </cell>
          <cell r="I725" t="str">
            <v/>
          </cell>
          <cell r="M725">
            <v>6832.36</v>
          </cell>
          <cell r="N725">
            <v>-6832.36</v>
          </cell>
          <cell r="P725">
            <v>0</v>
          </cell>
          <cell r="Q725">
            <v>0</v>
          </cell>
        </row>
        <row r="726">
          <cell r="B726">
            <v>7</v>
          </cell>
          <cell r="G726" t="str">
            <v>510566</v>
          </cell>
          <cell r="I726" t="str">
            <v/>
          </cell>
          <cell r="M726">
            <v>17194.43</v>
          </cell>
          <cell r="N726">
            <v>15518.96</v>
          </cell>
          <cell r="P726">
            <v>14450.36</v>
          </cell>
          <cell r="Q726">
            <v>17944.07</v>
          </cell>
        </row>
        <row r="727">
          <cell r="B727">
            <v>7</v>
          </cell>
          <cell r="G727" t="str">
            <v>510566</v>
          </cell>
          <cell r="I727" t="str">
            <v/>
          </cell>
          <cell r="M727">
            <v>19302.919999999998</v>
          </cell>
          <cell r="N727">
            <v>27971.97</v>
          </cell>
          <cell r="P727">
            <v>27958.93</v>
          </cell>
          <cell r="Q727">
            <v>29914.36</v>
          </cell>
        </row>
        <row r="728">
          <cell r="B728">
            <v>7</v>
          </cell>
          <cell r="G728" t="str">
            <v>510566</v>
          </cell>
          <cell r="I728" t="str">
            <v/>
          </cell>
          <cell r="M728">
            <v>15252.34</v>
          </cell>
          <cell r="N728">
            <v>21061.84</v>
          </cell>
          <cell r="P728">
            <v>23278.93</v>
          </cell>
          <cell r="Q728">
            <v>27766.93</v>
          </cell>
        </row>
        <row r="729">
          <cell r="B729">
            <v>7</v>
          </cell>
          <cell r="G729" t="str">
            <v>510568</v>
          </cell>
          <cell r="I729" t="str">
            <v/>
          </cell>
          <cell r="M729">
            <v>21374.67</v>
          </cell>
          <cell r="N729">
            <v>23564.62</v>
          </cell>
          <cell r="P729">
            <v>25071.43</v>
          </cell>
          <cell r="Q729">
            <v>26442.86</v>
          </cell>
        </row>
        <row r="730">
          <cell r="B730">
            <v>7</v>
          </cell>
          <cell r="G730" t="str">
            <v>510568</v>
          </cell>
          <cell r="I730" t="str">
            <v/>
          </cell>
          <cell r="M730">
            <v>14225.55</v>
          </cell>
          <cell r="N730">
            <v>2128.02</v>
          </cell>
          <cell r="P730">
            <v>9535.7099999999991</v>
          </cell>
          <cell r="Q730">
            <v>10221.43</v>
          </cell>
        </row>
        <row r="731">
          <cell r="B731">
            <v>7</v>
          </cell>
          <cell r="G731" t="str">
            <v>510568</v>
          </cell>
          <cell r="I731" t="str">
            <v/>
          </cell>
          <cell r="M731">
            <v>71080.7</v>
          </cell>
          <cell r="N731">
            <v>79047.87</v>
          </cell>
          <cell r="P731">
            <v>91821.43</v>
          </cell>
          <cell r="Q731">
            <v>92164.28</v>
          </cell>
        </row>
        <row r="732">
          <cell r="B732">
            <v>7</v>
          </cell>
          <cell r="G732" t="str">
            <v>510568</v>
          </cell>
          <cell r="I732" t="str">
            <v/>
          </cell>
          <cell r="M732">
            <v>4258.8100000000004</v>
          </cell>
          <cell r="N732">
            <v>-4258.8100000000004</v>
          </cell>
          <cell r="P732">
            <v>0</v>
          </cell>
          <cell r="Q732">
            <v>0</v>
          </cell>
        </row>
        <row r="733">
          <cell r="B733">
            <v>7</v>
          </cell>
          <cell r="G733" t="str">
            <v>510568</v>
          </cell>
          <cell r="I733" t="str">
            <v/>
          </cell>
          <cell r="M733">
            <v>343661.99</v>
          </cell>
          <cell r="N733">
            <v>303923.71999999997</v>
          </cell>
          <cell r="P733">
            <v>336964.29</v>
          </cell>
          <cell r="Q733">
            <v>338221.42</v>
          </cell>
        </row>
        <row r="734">
          <cell r="B734">
            <v>7</v>
          </cell>
          <cell r="G734" t="str">
            <v>510568</v>
          </cell>
          <cell r="I734" t="str">
            <v/>
          </cell>
          <cell r="M734">
            <v>27005.79</v>
          </cell>
          <cell r="N734">
            <v>41126.35</v>
          </cell>
          <cell r="P734">
            <v>42321.43</v>
          </cell>
          <cell r="Q734">
            <v>45178.57</v>
          </cell>
        </row>
        <row r="735">
          <cell r="B735">
            <v>7</v>
          </cell>
          <cell r="G735" t="str">
            <v>510568</v>
          </cell>
          <cell r="I735" t="str">
            <v/>
          </cell>
          <cell r="M735">
            <v>86535.97</v>
          </cell>
          <cell r="N735">
            <v>94856.89</v>
          </cell>
          <cell r="P735">
            <v>114428.57</v>
          </cell>
          <cell r="Q735">
            <v>85400</v>
          </cell>
        </row>
        <row r="736">
          <cell r="B736">
            <v>7</v>
          </cell>
          <cell r="G736" t="str">
            <v>510568</v>
          </cell>
          <cell r="I736" t="str">
            <v/>
          </cell>
          <cell r="M736">
            <v>1159.4000000000001</v>
          </cell>
          <cell r="N736">
            <v>-1159.4000000000001</v>
          </cell>
          <cell r="P736">
            <v>0</v>
          </cell>
          <cell r="Q736">
            <v>0</v>
          </cell>
        </row>
        <row r="737">
          <cell r="B737">
            <v>7</v>
          </cell>
          <cell r="G737" t="str">
            <v>510568</v>
          </cell>
          <cell r="I737" t="str">
            <v/>
          </cell>
          <cell r="M737">
            <v>4300</v>
          </cell>
          <cell r="N737">
            <v>28342.86</v>
          </cell>
          <cell r="P737">
            <v>27428.57</v>
          </cell>
          <cell r="Q737">
            <v>29371.43</v>
          </cell>
        </row>
        <row r="738">
          <cell r="B738">
            <v>7</v>
          </cell>
          <cell r="G738" t="str">
            <v>510568</v>
          </cell>
          <cell r="I738" t="str">
            <v/>
          </cell>
          <cell r="M738">
            <v>0</v>
          </cell>
          <cell r="N738">
            <v>0</v>
          </cell>
          <cell r="P738">
            <v>0</v>
          </cell>
          <cell r="Q738">
            <v>0</v>
          </cell>
        </row>
        <row r="739">
          <cell r="B739">
            <v>7</v>
          </cell>
          <cell r="G739" t="str">
            <v>510568</v>
          </cell>
          <cell r="I739" t="str">
            <v/>
          </cell>
          <cell r="M739">
            <v>109273.23</v>
          </cell>
          <cell r="N739">
            <v>46869.63</v>
          </cell>
          <cell r="P739">
            <v>49821.43</v>
          </cell>
          <cell r="Q739">
            <v>54050</v>
          </cell>
        </row>
        <row r="740">
          <cell r="B740">
            <v>7</v>
          </cell>
          <cell r="G740" t="str">
            <v>510568</v>
          </cell>
          <cell r="I740" t="str">
            <v/>
          </cell>
          <cell r="M740">
            <v>52326.85</v>
          </cell>
          <cell r="N740">
            <v>35166.01</v>
          </cell>
          <cell r="P740">
            <v>43071.43</v>
          </cell>
          <cell r="Q740">
            <v>53928.57</v>
          </cell>
        </row>
        <row r="741">
          <cell r="B741">
            <v>7</v>
          </cell>
          <cell r="G741" t="str">
            <v>510568</v>
          </cell>
          <cell r="I741" t="str">
            <v/>
          </cell>
          <cell r="M741">
            <v>80297.509999999995</v>
          </cell>
          <cell r="N741">
            <v>65473.919999999998</v>
          </cell>
          <cell r="P741">
            <v>65357.14</v>
          </cell>
          <cell r="Q741">
            <v>72557.149999999994</v>
          </cell>
        </row>
        <row r="742">
          <cell r="B742">
            <v>7</v>
          </cell>
          <cell r="G742" t="str">
            <v>510568</v>
          </cell>
          <cell r="I742" t="str">
            <v/>
          </cell>
          <cell r="M742">
            <v>30580.82</v>
          </cell>
          <cell r="N742">
            <v>-30580.82</v>
          </cell>
          <cell r="P742">
            <v>0</v>
          </cell>
          <cell r="Q742">
            <v>0</v>
          </cell>
        </row>
        <row r="743">
          <cell r="B743">
            <v>7</v>
          </cell>
          <cell r="G743" t="str">
            <v>510568</v>
          </cell>
          <cell r="I743" t="str">
            <v/>
          </cell>
          <cell r="M743">
            <v>31899.41</v>
          </cell>
          <cell r="N743">
            <v>28786.3</v>
          </cell>
          <cell r="P743">
            <v>30857.14</v>
          </cell>
          <cell r="Q743">
            <v>33028.57</v>
          </cell>
        </row>
        <row r="744">
          <cell r="B744">
            <v>7</v>
          </cell>
          <cell r="G744" t="str">
            <v>510568</v>
          </cell>
          <cell r="I744" t="str">
            <v/>
          </cell>
          <cell r="M744">
            <v>0</v>
          </cell>
          <cell r="N744">
            <v>0</v>
          </cell>
          <cell r="P744">
            <v>0</v>
          </cell>
          <cell r="Q744">
            <v>0</v>
          </cell>
        </row>
        <row r="745">
          <cell r="B745">
            <v>7</v>
          </cell>
          <cell r="G745" t="str">
            <v>510568</v>
          </cell>
          <cell r="I745" t="str">
            <v/>
          </cell>
          <cell r="M745">
            <v>133637.5</v>
          </cell>
          <cell r="N745">
            <v>169930.36</v>
          </cell>
          <cell r="P745">
            <v>224142.86</v>
          </cell>
          <cell r="Q745">
            <v>262428.57</v>
          </cell>
        </row>
        <row r="746">
          <cell r="B746">
            <v>7</v>
          </cell>
          <cell r="G746" t="str">
            <v>510568</v>
          </cell>
          <cell r="I746" t="str">
            <v/>
          </cell>
          <cell r="M746">
            <v>87506.98</v>
          </cell>
          <cell r="N746">
            <v>110475.16</v>
          </cell>
          <cell r="P746">
            <v>113250</v>
          </cell>
          <cell r="Q746">
            <v>117135.71</v>
          </cell>
        </row>
        <row r="747">
          <cell r="B747">
            <v>7</v>
          </cell>
          <cell r="G747" t="str">
            <v>510568</v>
          </cell>
          <cell r="I747" t="str">
            <v/>
          </cell>
          <cell r="M747">
            <v>2364.73</v>
          </cell>
          <cell r="N747">
            <v>-2364.73</v>
          </cell>
          <cell r="P747">
            <v>0</v>
          </cell>
          <cell r="Q747">
            <v>0</v>
          </cell>
        </row>
        <row r="748">
          <cell r="B748">
            <v>7</v>
          </cell>
          <cell r="G748" t="str">
            <v>510568</v>
          </cell>
          <cell r="I748" t="str">
            <v/>
          </cell>
          <cell r="M748">
            <v>6887.57</v>
          </cell>
          <cell r="N748">
            <v>-6887.57</v>
          </cell>
          <cell r="P748">
            <v>0</v>
          </cell>
          <cell r="Q748">
            <v>0</v>
          </cell>
        </row>
        <row r="749">
          <cell r="B749">
            <v>7</v>
          </cell>
          <cell r="G749" t="str">
            <v>510568</v>
          </cell>
          <cell r="I749" t="str">
            <v/>
          </cell>
          <cell r="M749">
            <v>20010.650000000001</v>
          </cell>
          <cell r="N749">
            <v>17075.060000000001</v>
          </cell>
          <cell r="P749">
            <v>16285.71</v>
          </cell>
          <cell r="Q749">
            <v>10228.58</v>
          </cell>
        </row>
        <row r="750">
          <cell r="B750">
            <v>7</v>
          </cell>
          <cell r="G750" t="str">
            <v>510568</v>
          </cell>
          <cell r="I750" t="str">
            <v/>
          </cell>
          <cell r="M750">
            <v>26851.24</v>
          </cell>
          <cell r="N750">
            <v>31520.19</v>
          </cell>
          <cell r="P750">
            <v>31714.29</v>
          </cell>
          <cell r="Q750">
            <v>33885.71</v>
          </cell>
        </row>
        <row r="751">
          <cell r="B751">
            <v>7</v>
          </cell>
          <cell r="G751" t="str">
            <v>510568</v>
          </cell>
          <cell r="I751" t="str">
            <v/>
          </cell>
          <cell r="M751">
            <v>17671.36</v>
          </cell>
          <cell r="N751">
            <v>23889.35</v>
          </cell>
          <cell r="P751">
            <v>26357.14</v>
          </cell>
          <cell r="Q751">
            <v>31500</v>
          </cell>
        </row>
        <row r="752">
          <cell r="B752">
            <v>7</v>
          </cell>
          <cell r="G752" t="str">
            <v>510569</v>
          </cell>
          <cell r="I752" t="str">
            <v/>
          </cell>
          <cell r="M752">
            <v>544213.35</v>
          </cell>
          <cell r="N752">
            <v>384308.68</v>
          </cell>
          <cell r="P752">
            <v>409407.85</v>
          </cell>
          <cell r="Q752">
            <v>429107.29</v>
          </cell>
        </row>
        <row r="753">
          <cell r="B753">
            <v>7</v>
          </cell>
          <cell r="G753" t="str">
            <v>510569</v>
          </cell>
          <cell r="I753" t="str">
            <v/>
          </cell>
          <cell r="M753">
            <v>325584.83</v>
          </cell>
          <cell r="N753">
            <v>7922.63</v>
          </cell>
          <cell r="P753">
            <v>155634.64000000001</v>
          </cell>
          <cell r="Q753">
            <v>166512.35999999999</v>
          </cell>
        </row>
        <row r="754">
          <cell r="B754">
            <v>7</v>
          </cell>
          <cell r="G754" t="str">
            <v>510569</v>
          </cell>
          <cell r="I754" t="str">
            <v/>
          </cell>
          <cell r="M754">
            <v>1210568.6100000001</v>
          </cell>
          <cell r="N754">
            <v>1256992.27</v>
          </cell>
          <cell r="P754">
            <v>1495360.71</v>
          </cell>
          <cell r="Q754">
            <v>1499949.29</v>
          </cell>
        </row>
        <row r="755">
          <cell r="B755">
            <v>7</v>
          </cell>
          <cell r="G755" t="str">
            <v>510569</v>
          </cell>
          <cell r="I755" t="str">
            <v/>
          </cell>
          <cell r="M755">
            <v>94110.16</v>
          </cell>
          <cell r="N755">
            <v>-94110.16</v>
          </cell>
          <cell r="P755">
            <v>0</v>
          </cell>
          <cell r="Q755">
            <v>0</v>
          </cell>
        </row>
        <row r="756">
          <cell r="B756">
            <v>7</v>
          </cell>
          <cell r="G756" t="str">
            <v>510569</v>
          </cell>
          <cell r="I756" t="str">
            <v/>
          </cell>
          <cell r="M756">
            <v>4028432.68</v>
          </cell>
          <cell r="N756">
            <v>3921403.01</v>
          </cell>
          <cell r="P756">
            <v>4197107.1399999997</v>
          </cell>
          <cell r="Q756">
            <v>4006592.84</v>
          </cell>
        </row>
        <row r="757">
          <cell r="B757">
            <v>7</v>
          </cell>
          <cell r="G757" t="str">
            <v>510569</v>
          </cell>
          <cell r="I757" t="str">
            <v/>
          </cell>
          <cell r="M757">
            <v>891817.6</v>
          </cell>
          <cell r="N757">
            <v>638673.54</v>
          </cell>
          <cell r="P757">
            <v>688131.43</v>
          </cell>
          <cell r="Q757">
            <v>736338.28</v>
          </cell>
        </row>
        <row r="758">
          <cell r="B758">
            <v>7</v>
          </cell>
          <cell r="G758" t="str">
            <v>510569</v>
          </cell>
          <cell r="I758" t="str">
            <v/>
          </cell>
          <cell r="M758">
            <v>1389080.1</v>
          </cell>
          <cell r="N758">
            <v>1248874.6100000001</v>
          </cell>
          <cell r="P758">
            <v>1353293.57</v>
          </cell>
          <cell r="Q758">
            <v>1327756.42</v>
          </cell>
        </row>
        <row r="759">
          <cell r="B759">
            <v>7</v>
          </cell>
          <cell r="G759" t="str">
            <v>510569</v>
          </cell>
          <cell r="I759" t="str">
            <v/>
          </cell>
          <cell r="M759">
            <v>27150.81</v>
          </cell>
          <cell r="N759">
            <v>-27150.81</v>
          </cell>
          <cell r="P759">
            <v>0</v>
          </cell>
          <cell r="Q759">
            <v>0</v>
          </cell>
        </row>
        <row r="760">
          <cell r="B760">
            <v>7</v>
          </cell>
          <cell r="G760" t="str">
            <v>510569</v>
          </cell>
          <cell r="I760" t="str">
            <v/>
          </cell>
          <cell r="M760">
            <v>85764</v>
          </cell>
          <cell r="N760">
            <v>461125</v>
          </cell>
          <cell r="P760">
            <v>446250</v>
          </cell>
          <cell r="Q760">
            <v>477390.57</v>
          </cell>
        </row>
        <row r="761">
          <cell r="B761">
            <v>7</v>
          </cell>
          <cell r="G761" t="str">
            <v>510569</v>
          </cell>
          <cell r="I761" t="str">
            <v/>
          </cell>
          <cell r="M761">
            <v>0</v>
          </cell>
          <cell r="N761">
            <v>0</v>
          </cell>
          <cell r="P761">
            <v>0</v>
          </cell>
          <cell r="Q761">
            <v>0</v>
          </cell>
        </row>
        <row r="762">
          <cell r="B762">
            <v>7</v>
          </cell>
          <cell r="G762" t="str">
            <v>510569</v>
          </cell>
          <cell r="I762" t="str">
            <v/>
          </cell>
          <cell r="M762">
            <v>2111457.1</v>
          </cell>
          <cell r="N762">
            <v>965024.57</v>
          </cell>
          <cell r="P762">
            <v>809850</v>
          </cell>
          <cell r="Q762">
            <v>879299.14</v>
          </cell>
        </row>
        <row r="763">
          <cell r="B763">
            <v>7</v>
          </cell>
          <cell r="G763" t="str">
            <v>510569</v>
          </cell>
          <cell r="I763" t="str">
            <v/>
          </cell>
          <cell r="M763">
            <v>1175258.81</v>
          </cell>
          <cell r="N763">
            <v>430270.86</v>
          </cell>
          <cell r="P763">
            <v>878981.78</v>
          </cell>
          <cell r="Q763">
            <v>866331.5</v>
          </cell>
        </row>
        <row r="764">
          <cell r="B764">
            <v>7</v>
          </cell>
          <cell r="G764" t="str">
            <v>510569</v>
          </cell>
          <cell r="I764" t="str">
            <v/>
          </cell>
          <cell r="M764">
            <v>1694276.14</v>
          </cell>
          <cell r="N764">
            <v>1004550.31</v>
          </cell>
          <cell r="P764">
            <v>1061486.78</v>
          </cell>
          <cell r="Q764">
            <v>1181451.3600000001</v>
          </cell>
        </row>
        <row r="765">
          <cell r="B765">
            <v>7</v>
          </cell>
          <cell r="G765" t="str">
            <v>510569</v>
          </cell>
          <cell r="I765" t="str">
            <v/>
          </cell>
          <cell r="M765">
            <v>506722.97</v>
          </cell>
          <cell r="N765">
            <v>-506722.97</v>
          </cell>
          <cell r="P765">
            <v>0</v>
          </cell>
          <cell r="Q765">
            <v>0</v>
          </cell>
        </row>
        <row r="766">
          <cell r="B766">
            <v>7</v>
          </cell>
          <cell r="G766" t="str">
            <v>510569</v>
          </cell>
          <cell r="I766" t="str">
            <v/>
          </cell>
          <cell r="M766">
            <v>517187.7</v>
          </cell>
          <cell r="N766">
            <v>472429.83</v>
          </cell>
          <cell r="P766">
            <v>503195.36</v>
          </cell>
          <cell r="Q766">
            <v>538515.35</v>
          </cell>
        </row>
        <row r="767">
          <cell r="B767">
            <v>7</v>
          </cell>
          <cell r="G767" t="str">
            <v>510569</v>
          </cell>
          <cell r="I767" t="str">
            <v/>
          </cell>
          <cell r="M767">
            <v>0</v>
          </cell>
          <cell r="N767">
            <v>0</v>
          </cell>
          <cell r="P767">
            <v>0</v>
          </cell>
          <cell r="Q767">
            <v>0</v>
          </cell>
        </row>
        <row r="768">
          <cell r="B768">
            <v>7</v>
          </cell>
          <cell r="G768" t="str">
            <v>510569</v>
          </cell>
          <cell r="I768" t="str">
            <v/>
          </cell>
          <cell r="M768">
            <v>2939261.51</v>
          </cell>
          <cell r="N768">
            <v>2754305.72</v>
          </cell>
          <cell r="P768">
            <v>3641036.79</v>
          </cell>
          <cell r="Q768">
            <v>4249562.49</v>
          </cell>
        </row>
        <row r="769">
          <cell r="B769">
            <v>7</v>
          </cell>
          <cell r="G769" t="str">
            <v>510569</v>
          </cell>
          <cell r="I769" t="str">
            <v/>
          </cell>
          <cell r="M769">
            <v>1419139.97</v>
          </cell>
          <cell r="N769">
            <v>1913120.66</v>
          </cell>
          <cell r="P769">
            <v>1919637.85</v>
          </cell>
          <cell r="Q769">
            <v>1901455.01</v>
          </cell>
        </row>
        <row r="770">
          <cell r="B770">
            <v>7</v>
          </cell>
          <cell r="G770" t="str">
            <v>510569</v>
          </cell>
          <cell r="I770" t="str">
            <v/>
          </cell>
          <cell r="M770">
            <v>39117.839999999997</v>
          </cell>
          <cell r="N770">
            <v>-39117.839999999997</v>
          </cell>
          <cell r="P770">
            <v>0</v>
          </cell>
          <cell r="Q770">
            <v>0</v>
          </cell>
        </row>
        <row r="771">
          <cell r="B771">
            <v>7</v>
          </cell>
          <cell r="G771" t="str">
            <v>510569</v>
          </cell>
          <cell r="I771" t="str">
            <v/>
          </cell>
          <cell r="M771">
            <v>217727.95</v>
          </cell>
          <cell r="N771">
            <v>-217727.95</v>
          </cell>
          <cell r="P771">
            <v>0</v>
          </cell>
          <cell r="Q771">
            <v>0</v>
          </cell>
        </row>
        <row r="772">
          <cell r="B772">
            <v>7</v>
          </cell>
          <cell r="G772" t="str">
            <v>510569</v>
          </cell>
          <cell r="I772" t="str">
            <v/>
          </cell>
          <cell r="M772">
            <v>319558.69</v>
          </cell>
          <cell r="N772">
            <v>284512.8</v>
          </cell>
          <cell r="P772">
            <v>336633.21</v>
          </cell>
          <cell r="Q772">
            <v>326734.93</v>
          </cell>
        </row>
        <row r="773">
          <cell r="B773">
            <v>7</v>
          </cell>
          <cell r="G773" t="str">
            <v>510569</v>
          </cell>
          <cell r="I773" t="str">
            <v/>
          </cell>
          <cell r="M773">
            <v>679813.45</v>
          </cell>
          <cell r="N773">
            <v>460561.54</v>
          </cell>
          <cell r="P773">
            <v>516240</v>
          </cell>
          <cell r="Q773">
            <v>552388.56999999995</v>
          </cell>
        </row>
        <row r="774">
          <cell r="B774">
            <v>7</v>
          </cell>
          <cell r="G774" t="str">
            <v>510569</v>
          </cell>
          <cell r="I774" t="str">
            <v/>
          </cell>
          <cell r="M774">
            <v>530148.44999999995</v>
          </cell>
          <cell r="N774">
            <v>378146.2</v>
          </cell>
          <cell r="P774">
            <v>429940.72</v>
          </cell>
          <cell r="Q774">
            <v>512770.42</v>
          </cell>
        </row>
        <row r="775">
          <cell r="B775">
            <v>7</v>
          </cell>
          <cell r="G775" t="str">
            <v>510570</v>
          </cell>
          <cell r="I775" t="str">
            <v/>
          </cell>
          <cell r="M775">
            <v>733225.41</v>
          </cell>
          <cell r="N775">
            <v>518593.37</v>
          </cell>
          <cell r="P775">
            <v>559961.79</v>
          </cell>
          <cell r="Q775">
            <v>586810.92000000004</v>
          </cell>
        </row>
        <row r="776">
          <cell r="B776">
            <v>7</v>
          </cell>
          <cell r="G776" t="str">
            <v>510570</v>
          </cell>
          <cell r="I776" t="str">
            <v/>
          </cell>
          <cell r="M776">
            <v>444046.63</v>
          </cell>
          <cell r="N776">
            <v>3754.01</v>
          </cell>
          <cell r="P776">
            <v>212886.43</v>
          </cell>
          <cell r="Q776">
            <v>227804.14</v>
          </cell>
        </row>
        <row r="777">
          <cell r="B777">
            <v>7</v>
          </cell>
          <cell r="G777" t="str">
            <v>510570</v>
          </cell>
          <cell r="I777" t="str">
            <v/>
          </cell>
          <cell r="M777">
            <v>1657066.84</v>
          </cell>
          <cell r="N777">
            <v>1731046.29</v>
          </cell>
          <cell r="P777">
            <v>2045142.85</v>
          </cell>
          <cell r="Q777">
            <v>2051396.57</v>
          </cell>
        </row>
        <row r="778">
          <cell r="B778">
            <v>7</v>
          </cell>
          <cell r="G778" t="str">
            <v>510570</v>
          </cell>
          <cell r="I778" t="str">
            <v/>
          </cell>
          <cell r="M778">
            <v>131651.09</v>
          </cell>
          <cell r="N778">
            <v>-131651.09</v>
          </cell>
          <cell r="P778">
            <v>0</v>
          </cell>
          <cell r="Q778">
            <v>0</v>
          </cell>
        </row>
        <row r="779">
          <cell r="B779">
            <v>7</v>
          </cell>
          <cell r="G779" t="str">
            <v>510570</v>
          </cell>
          <cell r="I779" t="str">
            <v/>
          </cell>
          <cell r="M779">
            <v>1166154.83</v>
          </cell>
          <cell r="N779">
            <v>872929.74</v>
          </cell>
          <cell r="P779">
            <v>941185.71</v>
          </cell>
          <cell r="Q779">
            <v>1007068</v>
          </cell>
        </row>
        <row r="780">
          <cell r="B780">
            <v>7</v>
          </cell>
          <cell r="G780" t="str">
            <v>510570</v>
          </cell>
          <cell r="I780" t="str">
            <v/>
          </cell>
          <cell r="M780">
            <v>1873898.39</v>
          </cell>
          <cell r="N780">
            <v>1686590.24</v>
          </cell>
          <cell r="P780">
            <v>1851511.07</v>
          </cell>
          <cell r="Q780">
            <v>1812753.35</v>
          </cell>
        </row>
        <row r="781">
          <cell r="B781">
            <v>7</v>
          </cell>
          <cell r="G781" t="str">
            <v>510570</v>
          </cell>
          <cell r="I781" t="str">
            <v/>
          </cell>
          <cell r="M781">
            <v>39704.67</v>
          </cell>
          <cell r="N781">
            <v>-39704.67</v>
          </cell>
          <cell r="P781">
            <v>0</v>
          </cell>
          <cell r="Q781">
            <v>0</v>
          </cell>
        </row>
        <row r="782">
          <cell r="B782">
            <v>7</v>
          </cell>
          <cell r="G782" t="str">
            <v>510570</v>
          </cell>
          <cell r="I782" t="str">
            <v/>
          </cell>
          <cell r="M782">
            <v>110774</v>
          </cell>
          <cell r="N782">
            <v>630656.25</v>
          </cell>
          <cell r="P782">
            <v>610312.5</v>
          </cell>
          <cell r="Q782">
            <v>652983.36</v>
          </cell>
        </row>
        <row r="783">
          <cell r="B783">
            <v>7</v>
          </cell>
          <cell r="G783" t="str">
            <v>510570</v>
          </cell>
          <cell r="I783" t="str">
            <v/>
          </cell>
          <cell r="M783">
            <v>0</v>
          </cell>
          <cell r="N783">
            <v>0</v>
          </cell>
          <cell r="P783">
            <v>0</v>
          </cell>
          <cell r="Q783">
            <v>0</v>
          </cell>
        </row>
        <row r="784">
          <cell r="B784">
            <v>7</v>
          </cell>
          <cell r="G784" t="str">
            <v>510570</v>
          </cell>
          <cell r="I784" t="str">
            <v/>
          </cell>
          <cell r="M784">
            <v>2895625.24</v>
          </cell>
          <cell r="N784">
            <v>1270141.75</v>
          </cell>
          <cell r="P784">
            <v>1107546.43</v>
          </cell>
          <cell r="Q784">
            <v>1202636.71</v>
          </cell>
        </row>
        <row r="785">
          <cell r="B785">
            <v>7</v>
          </cell>
          <cell r="G785" t="str">
            <v>510570</v>
          </cell>
          <cell r="I785" t="str">
            <v/>
          </cell>
          <cell r="M785">
            <v>1615362.37</v>
          </cell>
          <cell r="N785">
            <v>581233.52</v>
          </cell>
          <cell r="P785">
            <v>1171279.28</v>
          </cell>
          <cell r="Q785">
            <v>1186913.57</v>
          </cell>
        </row>
        <row r="786">
          <cell r="B786">
            <v>7</v>
          </cell>
          <cell r="G786" t="str">
            <v>510570</v>
          </cell>
          <cell r="I786" t="str">
            <v/>
          </cell>
          <cell r="M786">
            <v>2307352.42</v>
          </cell>
          <cell r="N786">
            <v>1356230.63</v>
          </cell>
          <cell r="P786">
            <v>1452077.15</v>
          </cell>
          <cell r="Q786">
            <v>1616115.99</v>
          </cell>
        </row>
        <row r="787">
          <cell r="B787">
            <v>7</v>
          </cell>
          <cell r="G787" t="str">
            <v>510570</v>
          </cell>
          <cell r="I787" t="str">
            <v/>
          </cell>
          <cell r="M787">
            <v>734442.35</v>
          </cell>
          <cell r="N787">
            <v>-734442.35</v>
          </cell>
          <cell r="P787">
            <v>0</v>
          </cell>
          <cell r="Q787">
            <v>0</v>
          </cell>
        </row>
        <row r="788">
          <cell r="B788">
            <v>7</v>
          </cell>
          <cell r="G788" t="str">
            <v>510570</v>
          </cell>
          <cell r="I788" t="str">
            <v/>
          </cell>
          <cell r="M788">
            <v>711377.25</v>
          </cell>
          <cell r="N788">
            <v>642027.96</v>
          </cell>
          <cell r="P788">
            <v>688172.14</v>
          </cell>
          <cell r="Q788">
            <v>736440.72</v>
          </cell>
        </row>
        <row r="789">
          <cell r="B789">
            <v>7</v>
          </cell>
          <cell r="G789" t="str">
            <v>510570</v>
          </cell>
          <cell r="I789" t="str">
            <v/>
          </cell>
          <cell r="M789">
            <v>0</v>
          </cell>
          <cell r="N789">
            <v>0</v>
          </cell>
          <cell r="P789">
            <v>0</v>
          </cell>
          <cell r="Q789">
            <v>0</v>
          </cell>
        </row>
        <row r="790">
          <cell r="B790">
            <v>7</v>
          </cell>
          <cell r="G790" t="str">
            <v>510570</v>
          </cell>
          <cell r="I790" t="str">
            <v/>
          </cell>
          <cell r="M790">
            <v>3942907.38</v>
          </cell>
          <cell r="N790">
            <v>3743619.66</v>
          </cell>
          <cell r="P790">
            <v>4981100.3499999996</v>
          </cell>
          <cell r="Q790">
            <v>5880773.4900000002</v>
          </cell>
        </row>
        <row r="791">
          <cell r="B791">
            <v>7</v>
          </cell>
          <cell r="G791" t="str">
            <v>510570</v>
          </cell>
          <cell r="I791" t="str">
            <v/>
          </cell>
          <cell r="M791">
            <v>1948996.62</v>
          </cell>
          <cell r="N791">
            <v>2592310.62</v>
          </cell>
          <cell r="P791">
            <v>2594895</v>
          </cell>
          <cell r="Q791">
            <v>2602558.9900000002</v>
          </cell>
        </row>
        <row r="792">
          <cell r="B792">
            <v>7</v>
          </cell>
          <cell r="G792" t="str">
            <v>510570</v>
          </cell>
          <cell r="I792" t="str">
            <v/>
          </cell>
          <cell r="M792">
            <v>56352.84</v>
          </cell>
          <cell r="N792">
            <v>-56352.84</v>
          </cell>
          <cell r="P792">
            <v>0</v>
          </cell>
          <cell r="Q792">
            <v>0</v>
          </cell>
        </row>
        <row r="793">
          <cell r="B793">
            <v>7</v>
          </cell>
          <cell r="G793" t="str">
            <v>510570</v>
          </cell>
          <cell r="I793" t="str">
            <v/>
          </cell>
          <cell r="M793">
            <v>297261.93</v>
          </cell>
          <cell r="N793">
            <v>-297261.93</v>
          </cell>
          <cell r="P793">
            <v>0</v>
          </cell>
          <cell r="Q793">
            <v>0</v>
          </cell>
        </row>
        <row r="794">
          <cell r="B794">
            <v>7</v>
          </cell>
          <cell r="G794" t="str">
            <v>510570</v>
          </cell>
          <cell r="I794" t="str">
            <v/>
          </cell>
          <cell r="M794">
            <v>442190.62</v>
          </cell>
          <cell r="N794">
            <v>384190.77</v>
          </cell>
          <cell r="P794">
            <v>451129.29</v>
          </cell>
          <cell r="Q794">
            <v>447352.14</v>
          </cell>
        </row>
        <row r="795">
          <cell r="B795">
            <v>7</v>
          </cell>
          <cell r="G795" t="str">
            <v>510570</v>
          </cell>
          <cell r="I795" t="str">
            <v/>
          </cell>
          <cell r="M795">
            <v>913655.68</v>
          </cell>
          <cell r="N795">
            <v>633008.35</v>
          </cell>
          <cell r="P795">
            <v>706280.36</v>
          </cell>
          <cell r="Q795">
            <v>755639.21</v>
          </cell>
        </row>
        <row r="796">
          <cell r="B796">
            <v>7</v>
          </cell>
          <cell r="G796" t="str">
            <v>510570</v>
          </cell>
          <cell r="I796" t="str">
            <v/>
          </cell>
          <cell r="M796">
            <v>697543.38</v>
          </cell>
          <cell r="N796">
            <v>514956.01</v>
          </cell>
          <cell r="P796">
            <v>587958.21</v>
          </cell>
          <cell r="Q796">
            <v>701275.93</v>
          </cell>
        </row>
        <row r="797">
          <cell r="B797">
            <v>7</v>
          </cell>
          <cell r="G797" t="str">
            <v>510572</v>
          </cell>
          <cell r="I797" t="str">
            <v/>
          </cell>
          <cell r="M797">
            <v>194921.38</v>
          </cell>
          <cell r="N797">
            <v>156137.19</v>
          </cell>
          <cell r="P797">
            <v>178885.71</v>
          </cell>
          <cell r="Q797">
            <v>162702.85999999999</v>
          </cell>
        </row>
        <row r="798">
          <cell r="B798">
            <v>7</v>
          </cell>
          <cell r="G798" t="str">
            <v>510572</v>
          </cell>
          <cell r="I798" t="str">
            <v/>
          </cell>
          <cell r="M798">
            <v>99419.17</v>
          </cell>
          <cell r="N798">
            <v>15162.26</v>
          </cell>
          <cell r="P798">
            <v>67414.289999999994</v>
          </cell>
          <cell r="Q798">
            <v>72122.850000000006</v>
          </cell>
        </row>
        <row r="799">
          <cell r="B799">
            <v>7</v>
          </cell>
          <cell r="G799" t="str">
            <v>510572</v>
          </cell>
          <cell r="I799" t="str">
            <v/>
          </cell>
          <cell r="M799">
            <v>504760.66</v>
          </cell>
          <cell r="N799">
            <v>534749.34</v>
          </cell>
          <cell r="P799">
            <v>648557.14</v>
          </cell>
          <cell r="Q799">
            <v>651391.43000000005</v>
          </cell>
        </row>
        <row r="800">
          <cell r="B800">
            <v>7</v>
          </cell>
          <cell r="G800" t="str">
            <v>510572</v>
          </cell>
          <cell r="I800" t="str">
            <v/>
          </cell>
          <cell r="M800">
            <v>27884.33</v>
          </cell>
          <cell r="N800">
            <v>-27884.33</v>
          </cell>
          <cell r="P800">
            <v>0</v>
          </cell>
          <cell r="Q800">
            <v>0</v>
          </cell>
        </row>
        <row r="801">
          <cell r="B801">
            <v>7</v>
          </cell>
          <cell r="G801" t="str">
            <v>510572</v>
          </cell>
          <cell r="I801" t="str">
            <v/>
          </cell>
          <cell r="M801">
            <v>182780.28</v>
          </cell>
          <cell r="N801">
            <v>289671.15000000002</v>
          </cell>
          <cell r="P801">
            <v>298114.28999999998</v>
          </cell>
          <cell r="Q801">
            <v>318959.99</v>
          </cell>
        </row>
        <row r="802">
          <cell r="B802">
            <v>7</v>
          </cell>
          <cell r="G802" t="str">
            <v>510572</v>
          </cell>
          <cell r="I802" t="str">
            <v/>
          </cell>
          <cell r="M802">
            <v>506884.4</v>
          </cell>
          <cell r="N802">
            <v>467468.45</v>
          </cell>
          <cell r="P802">
            <v>590014.28</v>
          </cell>
          <cell r="Q802">
            <v>564505.72</v>
          </cell>
        </row>
        <row r="803">
          <cell r="B803">
            <v>7</v>
          </cell>
          <cell r="G803" t="str">
            <v>510572</v>
          </cell>
          <cell r="I803" t="str">
            <v/>
          </cell>
          <cell r="M803">
            <v>14244.53</v>
          </cell>
          <cell r="N803">
            <v>-14244.53</v>
          </cell>
          <cell r="P803">
            <v>0</v>
          </cell>
          <cell r="Q803">
            <v>0</v>
          </cell>
        </row>
        <row r="804">
          <cell r="B804">
            <v>7</v>
          </cell>
          <cell r="G804" t="str">
            <v>510572</v>
          </cell>
          <cell r="I804" t="str">
            <v/>
          </cell>
          <cell r="M804">
            <v>15040</v>
          </cell>
          <cell r="N804">
            <v>199772.86</v>
          </cell>
          <cell r="P804">
            <v>193328.57</v>
          </cell>
          <cell r="Q804">
            <v>206814.29</v>
          </cell>
        </row>
        <row r="805">
          <cell r="B805">
            <v>7</v>
          </cell>
          <cell r="G805" t="str">
            <v>510572</v>
          </cell>
          <cell r="I805" t="str">
            <v/>
          </cell>
          <cell r="M805">
            <v>0</v>
          </cell>
          <cell r="N805">
            <v>0</v>
          </cell>
          <cell r="P805">
            <v>0</v>
          </cell>
          <cell r="Q805">
            <v>0</v>
          </cell>
        </row>
        <row r="806">
          <cell r="B806">
            <v>7</v>
          </cell>
          <cell r="G806" t="str">
            <v>510572</v>
          </cell>
          <cell r="I806" t="str">
            <v/>
          </cell>
          <cell r="M806">
            <v>829479.07</v>
          </cell>
          <cell r="N806">
            <v>309635.21000000002</v>
          </cell>
          <cell r="P806">
            <v>350871.43</v>
          </cell>
          <cell r="Q806">
            <v>380905.71</v>
          </cell>
        </row>
        <row r="807">
          <cell r="B807">
            <v>7</v>
          </cell>
          <cell r="G807" t="str">
            <v>510572</v>
          </cell>
          <cell r="I807" t="str">
            <v/>
          </cell>
          <cell r="M807">
            <v>438753.95</v>
          </cell>
          <cell r="N807">
            <v>254580.33</v>
          </cell>
          <cell r="P807">
            <v>289585.71000000002</v>
          </cell>
          <cell r="Q807">
            <v>381425.72</v>
          </cell>
        </row>
        <row r="808">
          <cell r="B808">
            <v>7</v>
          </cell>
          <cell r="G808" t="str">
            <v>510572</v>
          </cell>
          <cell r="I808" t="str">
            <v/>
          </cell>
          <cell r="M808">
            <v>539234.63</v>
          </cell>
          <cell r="N808">
            <v>465042.51</v>
          </cell>
          <cell r="P808">
            <v>461485.71</v>
          </cell>
          <cell r="Q808">
            <v>511634.29</v>
          </cell>
        </row>
        <row r="809">
          <cell r="B809">
            <v>7</v>
          </cell>
          <cell r="G809" t="str">
            <v>510572</v>
          </cell>
          <cell r="I809" t="str">
            <v/>
          </cell>
          <cell r="M809">
            <v>237957.43</v>
          </cell>
          <cell r="N809">
            <v>-237957.43</v>
          </cell>
          <cell r="P809">
            <v>0</v>
          </cell>
          <cell r="Q809">
            <v>0</v>
          </cell>
        </row>
        <row r="810">
          <cell r="B810">
            <v>7</v>
          </cell>
          <cell r="G810" t="str">
            <v>510572</v>
          </cell>
          <cell r="I810" t="str">
            <v/>
          </cell>
          <cell r="M810">
            <v>225361.93</v>
          </cell>
          <cell r="N810">
            <v>203399.5</v>
          </cell>
          <cell r="P810">
            <v>218014.29</v>
          </cell>
          <cell r="Q810">
            <v>233282.85</v>
          </cell>
        </row>
        <row r="811">
          <cell r="B811">
            <v>7</v>
          </cell>
          <cell r="G811" t="str">
            <v>510572</v>
          </cell>
          <cell r="I811" t="str">
            <v/>
          </cell>
          <cell r="M811">
            <v>0</v>
          </cell>
          <cell r="N811">
            <v>0</v>
          </cell>
          <cell r="P811">
            <v>0</v>
          </cell>
          <cell r="Q811">
            <v>0</v>
          </cell>
        </row>
        <row r="812">
          <cell r="B812">
            <v>7</v>
          </cell>
          <cell r="G812" t="str">
            <v>510572</v>
          </cell>
          <cell r="I812" t="str">
            <v/>
          </cell>
          <cell r="M812">
            <v>787229.94</v>
          </cell>
          <cell r="N812">
            <v>1226725.77</v>
          </cell>
          <cell r="P812">
            <v>1590900</v>
          </cell>
          <cell r="Q812">
            <v>2311997.14</v>
          </cell>
        </row>
        <row r="813">
          <cell r="B813">
            <v>7</v>
          </cell>
          <cell r="G813" t="str">
            <v>510572</v>
          </cell>
          <cell r="I813" t="str">
            <v/>
          </cell>
          <cell r="M813">
            <v>1836665.23</v>
          </cell>
          <cell r="N813">
            <v>1890236.19</v>
          </cell>
          <cell r="P813">
            <v>1695600</v>
          </cell>
          <cell r="Q813">
            <v>2120788.5699999998</v>
          </cell>
        </row>
        <row r="814">
          <cell r="B814">
            <v>7</v>
          </cell>
          <cell r="G814" t="str">
            <v>510572</v>
          </cell>
          <cell r="I814" t="str">
            <v/>
          </cell>
          <cell r="M814">
            <v>16688.810000000001</v>
          </cell>
          <cell r="N814">
            <v>-16688.810000000001</v>
          </cell>
          <cell r="P814">
            <v>0</v>
          </cell>
          <cell r="Q814">
            <v>0</v>
          </cell>
        </row>
        <row r="815">
          <cell r="B815">
            <v>7</v>
          </cell>
          <cell r="G815" t="str">
            <v>510572</v>
          </cell>
          <cell r="I815" t="str">
            <v/>
          </cell>
          <cell r="M815">
            <v>48618.45</v>
          </cell>
          <cell r="N815">
            <v>-48618.45</v>
          </cell>
          <cell r="P815">
            <v>0</v>
          </cell>
          <cell r="Q815">
            <v>0</v>
          </cell>
        </row>
        <row r="816">
          <cell r="B816">
            <v>7</v>
          </cell>
          <cell r="G816" t="str">
            <v>510572</v>
          </cell>
          <cell r="I816" t="str">
            <v/>
          </cell>
          <cell r="M816">
            <v>139604.92000000001</v>
          </cell>
          <cell r="N816">
            <v>115102.22</v>
          </cell>
          <cell r="P816">
            <v>115585.71</v>
          </cell>
          <cell r="Q816">
            <v>117871.43</v>
          </cell>
        </row>
        <row r="817">
          <cell r="B817">
            <v>7</v>
          </cell>
          <cell r="G817" t="str">
            <v>510572</v>
          </cell>
          <cell r="I817" t="str">
            <v/>
          </cell>
          <cell r="M817">
            <v>228750.65</v>
          </cell>
          <cell r="N817">
            <v>223776.49</v>
          </cell>
          <cell r="P817">
            <v>223671.43</v>
          </cell>
          <cell r="Q817">
            <v>239305.71</v>
          </cell>
        </row>
        <row r="818">
          <cell r="B818">
            <v>7</v>
          </cell>
          <cell r="G818" t="str">
            <v>510572</v>
          </cell>
          <cell r="I818" t="str">
            <v/>
          </cell>
          <cell r="M818">
            <v>122059.04</v>
          </cell>
          <cell r="N818">
            <v>168520.95999999999</v>
          </cell>
          <cell r="P818">
            <v>186257.14</v>
          </cell>
          <cell r="Q818">
            <v>222142.86</v>
          </cell>
        </row>
        <row r="819">
          <cell r="B819">
            <v>7</v>
          </cell>
          <cell r="G819" t="str">
            <v>510575</v>
          </cell>
          <cell r="I819" t="str">
            <v/>
          </cell>
          <cell r="M819">
            <v>146191.09</v>
          </cell>
          <cell r="N819">
            <v>117102.84</v>
          </cell>
          <cell r="P819">
            <v>134164.29</v>
          </cell>
          <cell r="Q819">
            <v>122027.14</v>
          </cell>
        </row>
        <row r="820">
          <cell r="B820">
            <v>7</v>
          </cell>
          <cell r="G820" t="str">
            <v>510575</v>
          </cell>
          <cell r="I820" t="str">
            <v/>
          </cell>
          <cell r="M820">
            <v>74564.399999999994</v>
          </cell>
          <cell r="N820">
            <v>11371.67</v>
          </cell>
          <cell r="P820">
            <v>50560.71</v>
          </cell>
          <cell r="Q820">
            <v>54092.15</v>
          </cell>
        </row>
        <row r="821">
          <cell r="B821">
            <v>7</v>
          </cell>
          <cell r="G821" t="str">
            <v>510575</v>
          </cell>
          <cell r="I821" t="str">
            <v/>
          </cell>
          <cell r="M821">
            <v>378570.5</v>
          </cell>
          <cell r="N821">
            <v>401062</v>
          </cell>
          <cell r="P821">
            <v>486417.86</v>
          </cell>
          <cell r="Q821">
            <v>488543.57</v>
          </cell>
        </row>
        <row r="822">
          <cell r="B822">
            <v>7</v>
          </cell>
          <cell r="G822" t="str">
            <v>510575</v>
          </cell>
          <cell r="I822" t="str">
            <v/>
          </cell>
          <cell r="M822">
            <v>20913.07</v>
          </cell>
          <cell r="N822">
            <v>-20913.07</v>
          </cell>
          <cell r="P822">
            <v>0</v>
          </cell>
          <cell r="Q822">
            <v>0</v>
          </cell>
        </row>
        <row r="823">
          <cell r="B823">
            <v>7</v>
          </cell>
          <cell r="G823" t="str">
            <v>510575</v>
          </cell>
          <cell r="I823" t="str">
            <v/>
          </cell>
          <cell r="M823">
            <v>137085.24</v>
          </cell>
          <cell r="N823">
            <v>217253.33</v>
          </cell>
          <cell r="P823">
            <v>223585.71</v>
          </cell>
          <cell r="Q823">
            <v>239220</v>
          </cell>
        </row>
        <row r="824">
          <cell r="B824">
            <v>7</v>
          </cell>
          <cell r="G824" t="str">
            <v>510575</v>
          </cell>
          <cell r="I824" t="str">
            <v/>
          </cell>
          <cell r="M824">
            <v>380163.33</v>
          </cell>
          <cell r="N824">
            <v>350601.31</v>
          </cell>
          <cell r="P824">
            <v>442510.71</v>
          </cell>
          <cell r="Q824">
            <v>423379.29</v>
          </cell>
        </row>
        <row r="825">
          <cell r="B825">
            <v>7</v>
          </cell>
          <cell r="G825" t="str">
            <v>510575</v>
          </cell>
          <cell r="I825" t="str">
            <v/>
          </cell>
          <cell r="M825">
            <v>10683.31</v>
          </cell>
          <cell r="N825">
            <v>-10683.31</v>
          </cell>
          <cell r="P825">
            <v>0</v>
          </cell>
          <cell r="Q825">
            <v>0</v>
          </cell>
        </row>
        <row r="826">
          <cell r="B826">
            <v>7</v>
          </cell>
          <cell r="G826" t="str">
            <v>510575</v>
          </cell>
          <cell r="I826" t="str">
            <v/>
          </cell>
          <cell r="M826">
            <v>11280</v>
          </cell>
          <cell r="N826">
            <v>149829.64000000001</v>
          </cell>
          <cell r="P826">
            <v>144996.43</v>
          </cell>
          <cell r="Q826">
            <v>155110.71</v>
          </cell>
        </row>
        <row r="827">
          <cell r="B827">
            <v>7</v>
          </cell>
          <cell r="G827" t="str">
            <v>510575</v>
          </cell>
          <cell r="I827" t="str">
            <v/>
          </cell>
          <cell r="M827">
            <v>0</v>
          </cell>
          <cell r="N827">
            <v>0</v>
          </cell>
          <cell r="P827">
            <v>0</v>
          </cell>
          <cell r="Q827">
            <v>0</v>
          </cell>
        </row>
        <row r="828">
          <cell r="B828">
            <v>7</v>
          </cell>
          <cell r="G828" t="str">
            <v>510575</v>
          </cell>
          <cell r="I828" t="str">
            <v/>
          </cell>
          <cell r="M828">
            <v>622109.47</v>
          </cell>
          <cell r="N828">
            <v>232226.24</v>
          </cell>
          <cell r="P828">
            <v>263153.57</v>
          </cell>
          <cell r="Q828">
            <v>285679.28999999998</v>
          </cell>
        </row>
        <row r="829">
          <cell r="B829">
            <v>7</v>
          </cell>
          <cell r="G829" t="str">
            <v>510575</v>
          </cell>
          <cell r="I829" t="str">
            <v/>
          </cell>
          <cell r="M829">
            <v>329065.23</v>
          </cell>
          <cell r="N829">
            <v>190935.48</v>
          </cell>
          <cell r="P829">
            <v>217189.29</v>
          </cell>
          <cell r="Q829">
            <v>286069.28000000003</v>
          </cell>
        </row>
        <row r="830">
          <cell r="B830">
            <v>7</v>
          </cell>
          <cell r="G830" t="str">
            <v>510575</v>
          </cell>
          <cell r="I830" t="str">
            <v/>
          </cell>
          <cell r="M830">
            <v>404425.86</v>
          </cell>
          <cell r="N830">
            <v>348781.99</v>
          </cell>
          <cell r="P830">
            <v>346114.29</v>
          </cell>
          <cell r="Q830">
            <v>383725.71</v>
          </cell>
        </row>
        <row r="831">
          <cell r="B831">
            <v>7</v>
          </cell>
          <cell r="G831" t="str">
            <v>510575</v>
          </cell>
          <cell r="I831" t="str">
            <v/>
          </cell>
          <cell r="M831">
            <v>178467.98</v>
          </cell>
          <cell r="N831">
            <v>-178467.98</v>
          </cell>
          <cell r="P831">
            <v>0</v>
          </cell>
          <cell r="Q831">
            <v>0</v>
          </cell>
        </row>
        <row r="832">
          <cell r="B832">
            <v>7</v>
          </cell>
          <cell r="G832" t="str">
            <v>510575</v>
          </cell>
          <cell r="I832" t="str">
            <v/>
          </cell>
          <cell r="M832">
            <v>169021.47</v>
          </cell>
          <cell r="N832">
            <v>152549.6</v>
          </cell>
          <cell r="P832">
            <v>163510.71</v>
          </cell>
          <cell r="Q832">
            <v>174962.15</v>
          </cell>
        </row>
        <row r="833">
          <cell r="B833">
            <v>7</v>
          </cell>
          <cell r="G833" t="str">
            <v>510575</v>
          </cell>
          <cell r="I833" t="str">
            <v/>
          </cell>
          <cell r="M833">
            <v>0</v>
          </cell>
          <cell r="N833">
            <v>0</v>
          </cell>
          <cell r="P833">
            <v>0</v>
          </cell>
          <cell r="Q833">
            <v>0</v>
          </cell>
        </row>
        <row r="834">
          <cell r="B834">
            <v>7</v>
          </cell>
          <cell r="G834" t="str">
            <v>510575</v>
          </cell>
          <cell r="I834" t="str">
            <v/>
          </cell>
          <cell r="M834">
            <v>590422.66</v>
          </cell>
          <cell r="N834">
            <v>920044.12</v>
          </cell>
          <cell r="P834">
            <v>1193175</v>
          </cell>
          <cell r="Q834">
            <v>1733997.85</v>
          </cell>
        </row>
        <row r="835">
          <cell r="B835">
            <v>7</v>
          </cell>
          <cell r="G835" t="str">
            <v>510575</v>
          </cell>
          <cell r="I835" t="str">
            <v/>
          </cell>
          <cell r="M835">
            <v>1377498.95</v>
          </cell>
          <cell r="N835">
            <v>1417677.11</v>
          </cell>
          <cell r="P835">
            <v>1271700</v>
          </cell>
          <cell r="Q835">
            <v>1590591.42</v>
          </cell>
        </row>
        <row r="836">
          <cell r="B836">
            <v>7</v>
          </cell>
          <cell r="G836" t="str">
            <v>510575</v>
          </cell>
          <cell r="I836" t="str">
            <v/>
          </cell>
          <cell r="M836">
            <v>12516.66</v>
          </cell>
          <cell r="N836">
            <v>-12516.66</v>
          </cell>
          <cell r="P836">
            <v>0</v>
          </cell>
          <cell r="Q836">
            <v>0</v>
          </cell>
        </row>
        <row r="837">
          <cell r="B837">
            <v>7</v>
          </cell>
          <cell r="G837" t="str">
            <v>510575</v>
          </cell>
          <cell r="I837" t="str">
            <v/>
          </cell>
          <cell r="M837">
            <v>36463.949999999997</v>
          </cell>
          <cell r="N837">
            <v>-36463.949999999997</v>
          </cell>
          <cell r="P837">
            <v>0</v>
          </cell>
          <cell r="Q837">
            <v>0</v>
          </cell>
        </row>
        <row r="838">
          <cell r="B838">
            <v>7</v>
          </cell>
          <cell r="G838" t="str">
            <v>510575</v>
          </cell>
          <cell r="I838" t="str">
            <v/>
          </cell>
          <cell r="M838">
            <v>104703.72</v>
          </cell>
          <cell r="N838">
            <v>86326.64</v>
          </cell>
          <cell r="P838">
            <v>86689.29</v>
          </cell>
          <cell r="Q838">
            <v>88403.57</v>
          </cell>
        </row>
        <row r="839">
          <cell r="B839">
            <v>7</v>
          </cell>
          <cell r="G839" t="str">
            <v>510575</v>
          </cell>
          <cell r="I839" t="str">
            <v/>
          </cell>
          <cell r="M839">
            <v>171563.04</v>
          </cell>
          <cell r="N839">
            <v>167832.32000000001</v>
          </cell>
          <cell r="P839">
            <v>167753.57</v>
          </cell>
          <cell r="Q839">
            <v>179479.29</v>
          </cell>
        </row>
        <row r="840">
          <cell r="B840">
            <v>7</v>
          </cell>
          <cell r="G840" t="str">
            <v>510575</v>
          </cell>
          <cell r="I840" t="str">
            <v/>
          </cell>
          <cell r="M840">
            <v>91544.37</v>
          </cell>
          <cell r="N840">
            <v>126390.63</v>
          </cell>
          <cell r="P840">
            <v>139692.85999999999</v>
          </cell>
          <cell r="Q840">
            <v>166607.14000000001</v>
          </cell>
        </row>
        <row r="841">
          <cell r="B841">
            <v>7</v>
          </cell>
          <cell r="G841" t="str">
            <v>510578</v>
          </cell>
          <cell r="I841" t="str">
            <v/>
          </cell>
          <cell r="M841">
            <v>97460.800000000003</v>
          </cell>
          <cell r="N841">
            <v>78068.490000000005</v>
          </cell>
          <cell r="P841">
            <v>89442.86</v>
          </cell>
          <cell r="Q841">
            <v>81351.429999999993</v>
          </cell>
        </row>
        <row r="842">
          <cell r="B842">
            <v>7</v>
          </cell>
          <cell r="G842" t="str">
            <v>510578</v>
          </cell>
          <cell r="I842" t="str">
            <v/>
          </cell>
          <cell r="M842">
            <v>49709.53</v>
          </cell>
          <cell r="N842">
            <v>7581.18</v>
          </cell>
          <cell r="P842">
            <v>33707.14</v>
          </cell>
          <cell r="Q842">
            <v>36061.43</v>
          </cell>
        </row>
        <row r="843">
          <cell r="B843">
            <v>7</v>
          </cell>
          <cell r="G843" t="str">
            <v>510578</v>
          </cell>
          <cell r="I843" t="str">
            <v/>
          </cell>
          <cell r="M843">
            <v>252380.33</v>
          </cell>
          <cell r="N843">
            <v>267374.67</v>
          </cell>
          <cell r="P843">
            <v>324278.57</v>
          </cell>
          <cell r="Q843">
            <v>325695.71000000002</v>
          </cell>
        </row>
        <row r="844">
          <cell r="B844">
            <v>7</v>
          </cell>
          <cell r="G844" t="str">
            <v>510578</v>
          </cell>
          <cell r="I844" t="str">
            <v/>
          </cell>
          <cell r="M844">
            <v>13942.05</v>
          </cell>
          <cell r="N844">
            <v>-13942.05</v>
          </cell>
          <cell r="P844">
            <v>0</v>
          </cell>
          <cell r="Q844">
            <v>0</v>
          </cell>
        </row>
        <row r="845">
          <cell r="B845">
            <v>7</v>
          </cell>
          <cell r="G845" t="str">
            <v>510578</v>
          </cell>
          <cell r="I845" t="str">
            <v/>
          </cell>
          <cell r="M845">
            <v>91390.2</v>
          </cell>
          <cell r="N845">
            <v>144835.51</v>
          </cell>
          <cell r="P845">
            <v>149057.14000000001</v>
          </cell>
          <cell r="Q845">
            <v>159480</v>
          </cell>
        </row>
        <row r="846">
          <cell r="B846">
            <v>7</v>
          </cell>
          <cell r="G846" t="str">
            <v>510578</v>
          </cell>
          <cell r="I846" t="str">
            <v/>
          </cell>
          <cell r="M846">
            <v>253442.14</v>
          </cell>
          <cell r="N846">
            <v>233734.29</v>
          </cell>
          <cell r="P846">
            <v>295007.14</v>
          </cell>
          <cell r="Q846">
            <v>282252.86</v>
          </cell>
        </row>
        <row r="847">
          <cell r="B847">
            <v>7</v>
          </cell>
          <cell r="G847" t="str">
            <v>510578</v>
          </cell>
          <cell r="I847" t="str">
            <v/>
          </cell>
          <cell r="M847">
            <v>7122.21</v>
          </cell>
          <cell r="N847">
            <v>-7122.21</v>
          </cell>
          <cell r="P847">
            <v>0</v>
          </cell>
          <cell r="Q847">
            <v>0</v>
          </cell>
        </row>
        <row r="848">
          <cell r="B848">
            <v>7</v>
          </cell>
          <cell r="G848" t="str">
            <v>510578</v>
          </cell>
          <cell r="I848" t="str">
            <v/>
          </cell>
          <cell r="M848">
            <v>7520</v>
          </cell>
          <cell r="N848">
            <v>99886.43</v>
          </cell>
          <cell r="P848">
            <v>96664.29</v>
          </cell>
          <cell r="Q848">
            <v>103407.14</v>
          </cell>
        </row>
        <row r="849">
          <cell r="B849">
            <v>7</v>
          </cell>
          <cell r="G849" t="str">
            <v>510578</v>
          </cell>
          <cell r="I849" t="str">
            <v/>
          </cell>
          <cell r="M849">
            <v>0</v>
          </cell>
          <cell r="N849">
            <v>0</v>
          </cell>
          <cell r="P849">
            <v>0</v>
          </cell>
          <cell r="Q849">
            <v>0</v>
          </cell>
        </row>
        <row r="850">
          <cell r="B850">
            <v>7</v>
          </cell>
          <cell r="G850" t="str">
            <v>510578</v>
          </cell>
          <cell r="I850" t="str">
            <v/>
          </cell>
          <cell r="M850">
            <v>414739.53</v>
          </cell>
          <cell r="N850">
            <v>154817.60999999999</v>
          </cell>
          <cell r="P850">
            <v>175435.71</v>
          </cell>
          <cell r="Q850">
            <v>190452.86</v>
          </cell>
        </row>
        <row r="851">
          <cell r="B851">
            <v>7</v>
          </cell>
          <cell r="G851" t="str">
            <v>510578</v>
          </cell>
          <cell r="I851" t="str">
            <v/>
          </cell>
          <cell r="M851">
            <v>219376.86</v>
          </cell>
          <cell r="N851">
            <v>127290.28</v>
          </cell>
          <cell r="P851">
            <v>144792.85999999999</v>
          </cell>
          <cell r="Q851">
            <v>190712.85</v>
          </cell>
        </row>
        <row r="852">
          <cell r="B852">
            <v>7</v>
          </cell>
          <cell r="G852" t="str">
            <v>510578</v>
          </cell>
          <cell r="I852" t="str">
            <v/>
          </cell>
          <cell r="M852">
            <v>269617.43</v>
          </cell>
          <cell r="N852">
            <v>232521.14</v>
          </cell>
          <cell r="P852">
            <v>230742.86</v>
          </cell>
          <cell r="Q852">
            <v>255817.14</v>
          </cell>
        </row>
        <row r="853">
          <cell r="B853">
            <v>7</v>
          </cell>
          <cell r="G853" t="str">
            <v>510578</v>
          </cell>
          <cell r="I853" t="str">
            <v/>
          </cell>
          <cell r="M853">
            <v>118978.42</v>
          </cell>
          <cell r="N853">
            <v>-118978.42</v>
          </cell>
          <cell r="P853">
            <v>0</v>
          </cell>
          <cell r="Q853">
            <v>0</v>
          </cell>
        </row>
        <row r="854">
          <cell r="B854">
            <v>7</v>
          </cell>
          <cell r="G854" t="str">
            <v>510578</v>
          </cell>
          <cell r="I854" t="str">
            <v/>
          </cell>
          <cell r="M854">
            <v>112681.02</v>
          </cell>
          <cell r="N854">
            <v>101699.69</v>
          </cell>
          <cell r="P854">
            <v>109007.14</v>
          </cell>
          <cell r="Q854">
            <v>116641.43</v>
          </cell>
        </row>
        <row r="855">
          <cell r="B855">
            <v>7</v>
          </cell>
          <cell r="G855" t="str">
            <v>510578</v>
          </cell>
          <cell r="I855" t="str">
            <v/>
          </cell>
          <cell r="M855">
            <v>0</v>
          </cell>
          <cell r="N855">
            <v>0</v>
          </cell>
          <cell r="P855">
            <v>0</v>
          </cell>
          <cell r="Q855">
            <v>0</v>
          </cell>
        </row>
        <row r="856">
          <cell r="B856">
            <v>7</v>
          </cell>
          <cell r="G856" t="str">
            <v>510578</v>
          </cell>
          <cell r="I856" t="str">
            <v/>
          </cell>
          <cell r="M856">
            <v>393615.02</v>
          </cell>
          <cell r="N856">
            <v>613362.82999999996</v>
          </cell>
          <cell r="P856">
            <v>795450</v>
          </cell>
          <cell r="Q856">
            <v>1155998.57</v>
          </cell>
        </row>
        <row r="857">
          <cell r="B857">
            <v>7</v>
          </cell>
          <cell r="G857" t="str">
            <v>510578</v>
          </cell>
          <cell r="I857" t="str">
            <v/>
          </cell>
          <cell r="M857">
            <v>918332.67</v>
          </cell>
          <cell r="N857">
            <v>945118.04</v>
          </cell>
          <cell r="P857">
            <v>847800</v>
          </cell>
          <cell r="Q857">
            <v>1060394.28</v>
          </cell>
        </row>
        <row r="858">
          <cell r="B858">
            <v>7</v>
          </cell>
          <cell r="G858" t="str">
            <v>510578</v>
          </cell>
          <cell r="I858" t="str">
            <v/>
          </cell>
          <cell r="M858">
            <v>8344.41</v>
          </cell>
          <cell r="N858">
            <v>-8344.41</v>
          </cell>
          <cell r="P858">
            <v>0</v>
          </cell>
          <cell r="Q858">
            <v>0</v>
          </cell>
        </row>
        <row r="859">
          <cell r="B859">
            <v>7</v>
          </cell>
          <cell r="G859" t="str">
            <v>510578</v>
          </cell>
          <cell r="I859" t="str">
            <v/>
          </cell>
          <cell r="M859">
            <v>24309.34</v>
          </cell>
          <cell r="N859">
            <v>-24309.34</v>
          </cell>
          <cell r="P859">
            <v>0</v>
          </cell>
          <cell r="Q859">
            <v>0</v>
          </cell>
        </row>
        <row r="860">
          <cell r="B860">
            <v>7</v>
          </cell>
          <cell r="G860" t="str">
            <v>510578</v>
          </cell>
          <cell r="I860" t="str">
            <v/>
          </cell>
          <cell r="M860">
            <v>69802.52</v>
          </cell>
          <cell r="N860">
            <v>57551.05</v>
          </cell>
          <cell r="P860">
            <v>57792.86</v>
          </cell>
          <cell r="Q860">
            <v>58935.71</v>
          </cell>
        </row>
        <row r="861">
          <cell r="B861">
            <v>7</v>
          </cell>
          <cell r="G861" t="str">
            <v>510578</v>
          </cell>
          <cell r="I861" t="str">
            <v/>
          </cell>
          <cell r="M861">
            <v>114375.44</v>
          </cell>
          <cell r="N861">
            <v>111888.13</v>
          </cell>
          <cell r="P861">
            <v>111835.71</v>
          </cell>
          <cell r="Q861">
            <v>119652.86</v>
          </cell>
        </row>
        <row r="862">
          <cell r="B862">
            <v>7</v>
          </cell>
          <cell r="G862" t="str">
            <v>510578</v>
          </cell>
          <cell r="I862" t="str">
            <v/>
          </cell>
          <cell r="M862">
            <v>61029.58</v>
          </cell>
          <cell r="N862">
            <v>84260.42</v>
          </cell>
          <cell r="P862">
            <v>93128.57</v>
          </cell>
          <cell r="Q862">
            <v>111071.43</v>
          </cell>
        </row>
        <row r="863">
          <cell r="B863">
            <v>7</v>
          </cell>
          <cell r="G863" t="str">
            <v>510581</v>
          </cell>
          <cell r="I863" t="str">
            <v/>
          </cell>
          <cell r="M863">
            <v>12627.48</v>
          </cell>
          <cell r="N863">
            <v>16736.060000000001</v>
          </cell>
          <cell r="P863">
            <v>17884.29</v>
          </cell>
          <cell r="Q863">
            <v>18720.849999999999</v>
          </cell>
        </row>
        <row r="864">
          <cell r="B864">
            <v>7</v>
          </cell>
          <cell r="G864" t="str">
            <v>510581</v>
          </cell>
          <cell r="I864" t="str">
            <v/>
          </cell>
          <cell r="M864">
            <v>7610.85</v>
          </cell>
          <cell r="N864">
            <v>3848.19</v>
          </cell>
          <cell r="P864">
            <v>6740.36</v>
          </cell>
          <cell r="Q864">
            <v>7212.35</v>
          </cell>
        </row>
        <row r="865">
          <cell r="B865">
            <v>7</v>
          </cell>
          <cell r="G865" t="str">
            <v>510581</v>
          </cell>
          <cell r="I865" t="str">
            <v/>
          </cell>
          <cell r="M865">
            <v>8054.3</v>
          </cell>
          <cell r="N865">
            <v>13458.13</v>
          </cell>
          <cell r="P865">
            <v>23276.79</v>
          </cell>
          <cell r="Q865">
            <v>24905.35</v>
          </cell>
        </row>
        <row r="866">
          <cell r="B866">
            <v>7</v>
          </cell>
          <cell r="G866" t="str">
            <v>510581</v>
          </cell>
          <cell r="I866" t="str">
            <v/>
          </cell>
          <cell r="M866">
            <v>2788.44</v>
          </cell>
          <cell r="N866">
            <v>-2788.44</v>
          </cell>
          <cell r="P866">
            <v>0</v>
          </cell>
          <cell r="Q866">
            <v>0</v>
          </cell>
        </row>
        <row r="867">
          <cell r="B867">
            <v>7</v>
          </cell>
          <cell r="G867" t="str">
            <v>510581</v>
          </cell>
          <cell r="I867" t="str">
            <v/>
          </cell>
          <cell r="M867">
            <v>18277.060000000001</v>
          </cell>
          <cell r="N867">
            <v>28965.98</v>
          </cell>
          <cell r="P867">
            <v>29810.36</v>
          </cell>
          <cell r="Q867">
            <v>31894.93</v>
          </cell>
        </row>
        <row r="868">
          <cell r="B868">
            <v>7</v>
          </cell>
          <cell r="G868" t="str">
            <v>510581</v>
          </cell>
          <cell r="I868" t="str">
            <v/>
          </cell>
          <cell r="M868">
            <v>20995.45</v>
          </cell>
          <cell r="N868">
            <v>29895.73</v>
          </cell>
          <cell r="P868">
            <v>32710.71</v>
          </cell>
          <cell r="Q868">
            <v>31061.58</v>
          </cell>
        </row>
        <row r="869">
          <cell r="B869">
            <v>7</v>
          </cell>
          <cell r="G869" t="str">
            <v>510581</v>
          </cell>
          <cell r="I869" t="str">
            <v/>
          </cell>
          <cell r="M869">
            <v>397.87</v>
          </cell>
          <cell r="N869">
            <v>-397.87</v>
          </cell>
          <cell r="P869">
            <v>0</v>
          </cell>
          <cell r="Q869">
            <v>0</v>
          </cell>
        </row>
        <row r="870">
          <cell r="B870">
            <v>7</v>
          </cell>
          <cell r="G870" t="str">
            <v>510581</v>
          </cell>
          <cell r="I870" t="str">
            <v/>
          </cell>
          <cell r="M870">
            <v>0</v>
          </cell>
          <cell r="N870">
            <v>0</v>
          </cell>
          <cell r="P870">
            <v>0</v>
          </cell>
          <cell r="Q870">
            <v>0</v>
          </cell>
        </row>
        <row r="871">
          <cell r="B871">
            <v>7</v>
          </cell>
          <cell r="G871" t="str">
            <v>510581</v>
          </cell>
          <cell r="I871" t="str">
            <v/>
          </cell>
          <cell r="M871">
            <v>48687.31</v>
          </cell>
          <cell r="N871">
            <v>13239.62</v>
          </cell>
          <cell r="P871">
            <v>13111.07</v>
          </cell>
          <cell r="Q871">
            <v>14028.79</v>
          </cell>
        </row>
        <row r="872">
          <cell r="B872">
            <v>7</v>
          </cell>
          <cell r="G872" t="str">
            <v>510581</v>
          </cell>
          <cell r="I872" t="str">
            <v/>
          </cell>
          <cell r="M872">
            <v>4467.3900000000003</v>
          </cell>
          <cell r="N872">
            <v>-4467.3900000000003</v>
          </cell>
          <cell r="P872">
            <v>0</v>
          </cell>
          <cell r="Q872">
            <v>0</v>
          </cell>
        </row>
        <row r="873">
          <cell r="B873">
            <v>7</v>
          </cell>
          <cell r="G873" t="str">
            <v>510581</v>
          </cell>
          <cell r="I873" t="str">
            <v/>
          </cell>
          <cell r="M873">
            <v>51290.18</v>
          </cell>
          <cell r="N873">
            <v>49138.64</v>
          </cell>
          <cell r="P873">
            <v>46146.43</v>
          </cell>
          <cell r="Q873">
            <v>51169.279999999999</v>
          </cell>
        </row>
        <row r="874">
          <cell r="B874">
            <v>7</v>
          </cell>
          <cell r="G874" t="str">
            <v>510581</v>
          </cell>
          <cell r="I874" t="str">
            <v/>
          </cell>
          <cell r="M874">
            <v>16419.97</v>
          </cell>
          <cell r="N874">
            <v>-16419.97</v>
          </cell>
          <cell r="P874">
            <v>0</v>
          </cell>
          <cell r="Q874">
            <v>0</v>
          </cell>
        </row>
        <row r="875">
          <cell r="B875">
            <v>7</v>
          </cell>
          <cell r="G875" t="str">
            <v>510581</v>
          </cell>
          <cell r="I875" t="str">
            <v/>
          </cell>
          <cell r="M875">
            <v>47938.82</v>
          </cell>
          <cell r="N875">
            <v>38148.04</v>
          </cell>
          <cell r="P875">
            <v>78335.360000000001</v>
          </cell>
          <cell r="Q875">
            <v>77593.64</v>
          </cell>
        </row>
        <row r="876">
          <cell r="B876">
            <v>7</v>
          </cell>
          <cell r="G876" t="str">
            <v>510581</v>
          </cell>
          <cell r="I876" t="str">
            <v/>
          </cell>
          <cell r="M876">
            <v>17782</v>
          </cell>
          <cell r="N876">
            <v>18257.89</v>
          </cell>
          <cell r="P876">
            <v>17959.29</v>
          </cell>
          <cell r="Q876">
            <v>19383.28</v>
          </cell>
        </row>
        <row r="877">
          <cell r="B877">
            <v>7</v>
          </cell>
          <cell r="G877" t="str">
            <v>510581</v>
          </cell>
          <cell r="I877" t="str">
            <v/>
          </cell>
          <cell r="M877">
            <v>1668.97</v>
          </cell>
          <cell r="N877">
            <v>-1668.97</v>
          </cell>
          <cell r="P877">
            <v>0</v>
          </cell>
          <cell r="Q877">
            <v>0</v>
          </cell>
        </row>
        <row r="878">
          <cell r="B878">
            <v>7</v>
          </cell>
          <cell r="G878" t="str">
            <v>510581</v>
          </cell>
          <cell r="I878" t="str">
            <v/>
          </cell>
          <cell r="M878">
            <v>3452.51</v>
          </cell>
          <cell r="N878">
            <v>-3452.51</v>
          </cell>
          <cell r="P878">
            <v>0</v>
          </cell>
          <cell r="Q878">
            <v>0</v>
          </cell>
        </row>
        <row r="879">
          <cell r="B879">
            <v>7</v>
          </cell>
          <cell r="G879" t="str">
            <v>510581</v>
          </cell>
          <cell r="I879" t="str">
            <v/>
          </cell>
          <cell r="M879">
            <v>13755.62</v>
          </cell>
          <cell r="N879">
            <v>12415.09</v>
          </cell>
          <cell r="P879">
            <v>11560.71</v>
          </cell>
          <cell r="Q879">
            <v>14355</v>
          </cell>
        </row>
        <row r="880">
          <cell r="B880">
            <v>7</v>
          </cell>
          <cell r="G880" t="str">
            <v>510581</v>
          </cell>
          <cell r="I880" t="str">
            <v/>
          </cell>
          <cell r="M880">
            <v>15442.13</v>
          </cell>
          <cell r="N880">
            <v>22377.58</v>
          </cell>
          <cell r="P880">
            <v>22367.14</v>
          </cell>
          <cell r="Q880">
            <v>23931.72</v>
          </cell>
        </row>
        <row r="881">
          <cell r="B881">
            <v>7</v>
          </cell>
          <cell r="G881" t="str">
            <v>510581</v>
          </cell>
          <cell r="I881" t="str">
            <v/>
          </cell>
          <cell r="M881">
            <v>12202.94</v>
          </cell>
          <cell r="N881">
            <v>16850.95</v>
          </cell>
          <cell r="P881">
            <v>18623.57</v>
          </cell>
          <cell r="Q881">
            <v>22214.43</v>
          </cell>
        </row>
        <row r="882">
          <cell r="B882">
            <v>7</v>
          </cell>
          <cell r="G882" t="str">
            <v>510584</v>
          </cell>
          <cell r="I882" t="str">
            <v/>
          </cell>
          <cell r="M882">
            <v>11050.15</v>
          </cell>
          <cell r="N882">
            <v>14644.21</v>
          </cell>
          <cell r="P882">
            <v>15650.36</v>
          </cell>
          <cell r="Q882">
            <v>16380.64</v>
          </cell>
        </row>
        <row r="883">
          <cell r="B883">
            <v>7</v>
          </cell>
          <cell r="G883" t="str">
            <v>510584</v>
          </cell>
          <cell r="I883" t="str">
            <v/>
          </cell>
          <cell r="M883">
            <v>9575.4500000000007</v>
          </cell>
          <cell r="N883">
            <v>451.37</v>
          </cell>
          <cell r="P883">
            <v>5898.21</v>
          </cell>
          <cell r="Q883">
            <v>6310.79</v>
          </cell>
        </row>
        <row r="884">
          <cell r="B884">
            <v>7</v>
          </cell>
          <cell r="G884" t="str">
            <v>510584</v>
          </cell>
          <cell r="I884" t="str">
            <v/>
          </cell>
          <cell r="M884">
            <v>59712.2</v>
          </cell>
          <cell r="N884">
            <v>61795.23</v>
          </cell>
          <cell r="P884">
            <v>72281.789999999994</v>
          </cell>
          <cell r="Q884">
            <v>71961.78</v>
          </cell>
        </row>
        <row r="885">
          <cell r="B885">
            <v>7</v>
          </cell>
          <cell r="G885" t="str">
            <v>510584</v>
          </cell>
          <cell r="I885" t="str">
            <v/>
          </cell>
          <cell r="M885">
            <v>2439.92</v>
          </cell>
          <cell r="N885">
            <v>-2439.92</v>
          </cell>
          <cell r="P885">
            <v>0</v>
          </cell>
          <cell r="Q885">
            <v>0</v>
          </cell>
        </row>
        <row r="886">
          <cell r="B886">
            <v>7</v>
          </cell>
          <cell r="G886" t="str">
            <v>510584</v>
          </cell>
          <cell r="I886" t="str">
            <v/>
          </cell>
          <cell r="M886">
            <v>15992.25</v>
          </cell>
          <cell r="N886">
            <v>25345.14</v>
          </cell>
          <cell r="P886">
            <v>26083.93</v>
          </cell>
          <cell r="Q886">
            <v>27909.07</v>
          </cell>
        </row>
        <row r="887">
          <cell r="B887">
            <v>7</v>
          </cell>
          <cell r="G887" t="str">
            <v>510584</v>
          </cell>
          <cell r="I887" t="str">
            <v/>
          </cell>
          <cell r="M887">
            <v>52986.74</v>
          </cell>
          <cell r="N887">
            <v>47723.69</v>
          </cell>
          <cell r="P887">
            <v>58472.14</v>
          </cell>
          <cell r="Q887">
            <v>59117.86</v>
          </cell>
        </row>
        <row r="888">
          <cell r="B888">
            <v>7</v>
          </cell>
          <cell r="G888" t="str">
            <v>510584</v>
          </cell>
          <cell r="I888" t="str">
            <v/>
          </cell>
          <cell r="M888">
            <v>348.16</v>
          </cell>
          <cell r="N888">
            <v>-348.16</v>
          </cell>
          <cell r="P888">
            <v>0</v>
          </cell>
          <cell r="Q888">
            <v>0</v>
          </cell>
        </row>
        <row r="889">
          <cell r="B889">
            <v>7</v>
          </cell>
          <cell r="G889" t="str">
            <v>510584</v>
          </cell>
          <cell r="I889" t="str">
            <v/>
          </cell>
          <cell r="M889">
            <v>1880</v>
          </cell>
          <cell r="N889">
            <v>24969.39</v>
          </cell>
          <cell r="P889">
            <v>24163.93</v>
          </cell>
          <cell r="Q889">
            <v>25854.21</v>
          </cell>
        </row>
        <row r="890">
          <cell r="B890">
            <v>7</v>
          </cell>
          <cell r="G890" t="str">
            <v>510584</v>
          </cell>
          <cell r="I890" t="str">
            <v/>
          </cell>
          <cell r="M890">
            <v>0</v>
          </cell>
          <cell r="N890">
            <v>0</v>
          </cell>
          <cell r="P890">
            <v>0</v>
          </cell>
          <cell r="Q890">
            <v>0</v>
          </cell>
        </row>
        <row r="891">
          <cell r="B891">
            <v>7</v>
          </cell>
          <cell r="G891" t="str">
            <v>510584</v>
          </cell>
          <cell r="I891" t="str">
            <v/>
          </cell>
          <cell r="M891">
            <v>74470.080000000002</v>
          </cell>
          <cell r="N891">
            <v>33738.959999999999</v>
          </cell>
          <cell r="P891">
            <v>38941.07</v>
          </cell>
          <cell r="Q891">
            <v>42349.07</v>
          </cell>
        </row>
        <row r="892">
          <cell r="B892">
            <v>7</v>
          </cell>
          <cell r="G892" t="str">
            <v>510584</v>
          </cell>
          <cell r="I892" t="str">
            <v/>
          </cell>
          <cell r="M892">
            <v>38285.440000000002</v>
          </cell>
          <cell r="N892">
            <v>33693.449999999997</v>
          </cell>
          <cell r="P892">
            <v>36199.29</v>
          </cell>
          <cell r="Q892">
            <v>47675.85</v>
          </cell>
        </row>
        <row r="893">
          <cell r="B893">
            <v>7</v>
          </cell>
          <cell r="G893" t="str">
            <v>510584</v>
          </cell>
          <cell r="I893" t="str">
            <v/>
          </cell>
          <cell r="M893">
            <v>47838.400000000001</v>
          </cell>
          <cell r="N893">
            <v>40036.959999999999</v>
          </cell>
          <cell r="P893">
            <v>40378.93</v>
          </cell>
          <cell r="Q893">
            <v>44770.93</v>
          </cell>
        </row>
        <row r="894">
          <cell r="B894">
            <v>7</v>
          </cell>
          <cell r="G894" t="str">
            <v>510584</v>
          </cell>
          <cell r="I894" t="str">
            <v/>
          </cell>
          <cell r="M894">
            <v>18769.2</v>
          </cell>
          <cell r="N894">
            <v>-18769.2</v>
          </cell>
          <cell r="P894">
            <v>0</v>
          </cell>
          <cell r="Q894">
            <v>0</v>
          </cell>
        </row>
        <row r="895">
          <cell r="B895">
            <v>7</v>
          </cell>
          <cell r="G895" t="str">
            <v>510584</v>
          </cell>
          <cell r="I895" t="str">
            <v/>
          </cell>
          <cell r="M895">
            <v>28171.279999999999</v>
          </cell>
          <cell r="N895">
            <v>25426.01</v>
          </cell>
          <cell r="P895">
            <v>27252.86</v>
          </cell>
          <cell r="Q895">
            <v>29159.14</v>
          </cell>
        </row>
        <row r="896">
          <cell r="B896">
            <v>7</v>
          </cell>
          <cell r="G896" t="str">
            <v>510584</v>
          </cell>
          <cell r="I896" t="str">
            <v/>
          </cell>
          <cell r="M896">
            <v>0</v>
          </cell>
          <cell r="N896">
            <v>0</v>
          </cell>
          <cell r="P896">
            <v>0</v>
          </cell>
          <cell r="Q896">
            <v>0</v>
          </cell>
        </row>
        <row r="897">
          <cell r="B897">
            <v>7</v>
          </cell>
          <cell r="G897" t="str">
            <v>510584</v>
          </cell>
          <cell r="I897" t="str">
            <v/>
          </cell>
          <cell r="M897">
            <v>79656.899999999994</v>
          </cell>
          <cell r="N897">
            <v>105966.03</v>
          </cell>
          <cell r="P897">
            <v>168883.93</v>
          </cell>
          <cell r="Q897">
            <v>174299.93</v>
          </cell>
        </row>
        <row r="898">
          <cell r="B898">
            <v>7</v>
          </cell>
          <cell r="G898" t="str">
            <v>510584</v>
          </cell>
          <cell r="I898" t="str">
            <v/>
          </cell>
          <cell r="M898">
            <v>175952.14</v>
          </cell>
          <cell r="N898">
            <v>229435.18</v>
          </cell>
          <cell r="P898">
            <v>205215</v>
          </cell>
          <cell r="Q898">
            <v>257831</v>
          </cell>
        </row>
        <row r="899">
          <cell r="B899">
            <v>7</v>
          </cell>
          <cell r="G899" t="str">
            <v>510584</v>
          </cell>
          <cell r="I899" t="str">
            <v/>
          </cell>
          <cell r="M899">
            <v>1460.28</v>
          </cell>
          <cell r="N899">
            <v>-1460.28</v>
          </cell>
          <cell r="P899">
            <v>0</v>
          </cell>
          <cell r="Q899">
            <v>0</v>
          </cell>
        </row>
        <row r="900">
          <cell r="B900">
            <v>7</v>
          </cell>
          <cell r="G900" t="str">
            <v>510584</v>
          </cell>
          <cell r="I900" t="str">
            <v/>
          </cell>
          <cell r="M900">
            <v>4782.6099999999997</v>
          </cell>
          <cell r="N900">
            <v>-4782.6099999999997</v>
          </cell>
          <cell r="P900">
            <v>0</v>
          </cell>
          <cell r="Q900">
            <v>0</v>
          </cell>
        </row>
        <row r="901">
          <cell r="B901">
            <v>7</v>
          </cell>
          <cell r="G901" t="str">
            <v>510584</v>
          </cell>
          <cell r="I901" t="str">
            <v/>
          </cell>
          <cell r="M901">
            <v>12036.59</v>
          </cell>
          <cell r="N901">
            <v>10863.84</v>
          </cell>
          <cell r="P901">
            <v>10115.36</v>
          </cell>
          <cell r="Q901">
            <v>12559.93</v>
          </cell>
        </row>
        <row r="902">
          <cell r="B902">
            <v>7</v>
          </cell>
          <cell r="G902" t="str">
            <v>510584</v>
          </cell>
          <cell r="I902" t="str">
            <v/>
          </cell>
          <cell r="M902">
            <v>13513.18</v>
          </cell>
          <cell r="N902">
            <v>19579.89</v>
          </cell>
          <cell r="P902">
            <v>19570.71</v>
          </cell>
          <cell r="Q902">
            <v>20939.86</v>
          </cell>
        </row>
        <row r="903">
          <cell r="B903">
            <v>7</v>
          </cell>
          <cell r="G903" t="str">
            <v>510584</v>
          </cell>
          <cell r="I903" t="str">
            <v/>
          </cell>
          <cell r="M903">
            <v>10676.57</v>
          </cell>
          <cell r="N903">
            <v>14743.47</v>
          </cell>
          <cell r="P903">
            <v>16295.36</v>
          </cell>
          <cell r="Q903">
            <v>19437.07</v>
          </cell>
        </row>
        <row r="904">
          <cell r="B904">
            <v>7</v>
          </cell>
          <cell r="G904" t="str">
            <v>510595</v>
          </cell>
          <cell r="I904" t="str">
            <v>1</v>
          </cell>
          <cell r="M904">
            <v>940000</v>
          </cell>
          <cell r="N904">
            <v>3253945</v>
          </cell>
          <cell r="P904">
            <v>581371</v>
          </cell>
          <cell r="Q904">
            <v>1743227</v>
          </cell>
        </row>
        <row r="905">
          <cell r="B905">
            <v>7</v>
          </cell>
          <cell r="G905" t="str">
            <v>510595</v>
          </cell>
          <cell r="I905" t="str">
            <v>1</v>
          </cell>
          <cell r="M905">
            <v>0</v>
          </cell>
          <cell r="N905">
            <v>31240500</v>
          </cell>
          <cell r="P905">
            <v>329245</v>
          </cell>
          <cell r="Q905">
            <v>735300</v>
          </cell>
        </row>
        <row r="906">
          <cell r="B906">
            <v>7</v>
          </cell>
          <cell r="G906" t="str">
            <v>510595</v>
          </cell>
          <cell r="I906" t="str">
            <v>1</v>
          </cell>
          <cell r="M906">
            <v>0</v>
          </cell>
          <cell r="N906">
            <v>0</v>
          </cell>
          <cell r="P906">
            <v>0</v>
          </cell>
          <cell r="Q906">
            <v>0</v>
          </cell>
        </row>
        <row r="907">
          <cell r="B907">
            <v>7</v>
          </cell>
          <cell r="G907" t="str">
            <v>510595</v>
          </cell>
          <cell r="I907" t="str">
            <v>1</v>
          </cell>
          <cell r="M907">
            <v>0</v>
          </cell>
          <cell r="N907">
            <v>0</v>
          </cell>
          <cell r="P907">
            <v>0</v>
          </cell>
          <cell r="Q907">
            <v>0</v>
          </cell>
        </row>
        <row r="908">
          <cell r="B908">
            <v>7</v>
          </cell>
          <cell r="G908" t="str">
            <v>510595</v>
          </cell>
          <cell r="I908" t="str">
            <v>1</v>
          </cell>
          <cell r="M908">
            <v>0</v>
          </cell>
          <cell r="N908">
            <v>0</v>
          </cell>
          <cell r="P908">
            <v>0</v>
          </cell>
          <cell r="Q908">
            <v>0</v>
          </cell>
        </row>
        <row r="909">
          <cell r="B909">
            <v>7</v>
          </cell>
          <cell r="G909" t="str">
            <v>510595</v>
          </cell>
          <cell r="I909" t="str">
            <v>1</v>
          </cell>
          <cell r="M909">
            <v>3775861</v>
          </cell>
          <cell r="N909">
            <v>0</v>
          </cell>
          <cell r="P909">
            <v>213400</v>
          </cell>
          <cell r="Q909">
            <v>550000</v>
          </cell>
        </row>
        <row r="910">
          <cell r="B910">
            <v>7</v>
          </cell>
          <cell r="G910" t="str">
            <v>510595</v>
          </cell>
          <cell r="I910" t="str">
            <v>1</v>
          </cell>
          <cell r="M910">
            <v>16062086</v>
          </cell>
          <cell r="N910">
            <v>50760000</v>
          </cell>
          <cell r="P910">
            <v>264480</v>
          </cell>
          <cell r="Q910">
            <v>802550</v>
          </cell>
        </row>
        <row r="911">
          <cell r="B911">
            <v>7</v>
          </cell>
          <cell r="G911" t="str">
            <v>510595</v>
          </cell>
          <cell r="I911" t="str">
            <v>1</v>
          </cell>
          <cell r="M911">
            <v>7553712</v>
          </cell>
          <cell r="N911">
            <v>2911792</v>
          </cell>
          <cell r="P911">
            <v>1466747</v>
          </cell>
          <cell r="Q911">
            <v>852210</v>
          </cell>
        </row>
        <row r="912">
          <cell r="B912">
            <v>7</v>
          </cell>
          <cell r="G912" t="str">
            <v>510595</v>
          </cell>
          <cell r="I912" t="str">
            <v>2</v>
          </cell>
          <cell r="M912">
            <v>22100.42</v>
          </cell>
          <cell r="N912">
            <v>29287.19</v>
          </cell>
          <cell r="P912">
            <v>31297.5</v>
          </cell>
          <cell r="Q912">
            <v>32761.5</v>
          </cell>
        </row>
        <row r="913">
          <cell r="B913">
            <v>7</v>
          </cell>
          <cell r="G913" t="str">
            <v>510595</v>
          </cell>
          <cell r="I913" t="str">
            <v>2</v>
          </cell>
          <cell r="M913">
            <v>19151.12</v>
          </cell>
          <cell r="N913">
            <v>902.52</v>
          </cell>
          <cell r="P913">
            <v>11796.43</v>
          </cell>
          <cell r="Q913">
            <v>12620.43</v>
          </cell>
        </row>
        <row r="914">
          <cell r="B914">
            <v>7</v>
          </cell>
          <cell r="G914" t="str">
            <v>510595</v>
          </cell>
          <cell r="I914" t="str">
            <v>2</v>
          </cell>
          <cell r="M914">
            <v>119424.41</v>
          </cell>
          <cell r="N914">
            <v>123591.55</v>
          </cell>
          <cell r="P914">
            <v>144564.64000000001</v>
          </cell>
          <cell r="Q914">
            <v>143923.5</v>
          </cell>
        </row>
        <row r="915">
          <cell r="B915">
            <v>7</v>
          </cell>
          <cell r="G915" t="str">
            <v>510595</v>
          </cell>
          <cell r="I915" t="str">
            <v>2</v>
          </cell>
          <cell r="M915">
            <v>4879.62</v>
          </cell>
          <cell r="N915">
            <v>-4879.62</v>
          </cell>
          <cell r="P915">
            <v>0</v>
          </cell>
          <cell r="Q915">
            <v>0</v>
          </cell>
        </row>
        <row r="916">
          <cell r="B916">
            <v>7</v>
          </cell>
          <cell r="G916" t="str">
            <v>510595</v>
          </cell>
          <cell r="I916" t="str">
            <v>2</v>
          </cell>
          <cell r="M916">
            <v>31985.61</v>
          </cell>
          <cell r="N916">
            <v>50691.28</v>
          </cell>
          <cell r="P916">
            <v>52168.93</v>
          </cell>
          <cell r="Q916">
            <v>55816.93</v>
          </cell>
        </row>
        <row r="917">
          <cell r="B917">
            <v>7</v>
          </cell>
          <cell r="G917" t="str">
            <v>510595</v>
          </cell>
          <cell r="I917" t="str">
            <v>2</v>
          </cell>
          <cell r="M917">
            <v>105973.58</v>
          </cell>
          <cell r="N917">
            <v>95449.49</v>
          </cell>
          <cell r="P917">
            <v>116944.29</v>
          </cell>
          <cell r="Q917">
            <v>118234.57</v>
          </cell>
        </row>
        <row r="918">
          <cell r="B918">
            <v>7</v>
          </cell>
          <cell r="G918" t="str">
            <v>510595</v>
          </cell>
          <cell r="I918" t="str">
            <v>2</v>
          </cell>
          <cell r="M918">
            <v>696.22</v>
          </cell>
          <cell r="N918">
            <v>-696.22</v>
          </cell>
          <cell r="P918">
            <v>0</v>
          </cell>
          <cell r="Q918">
            <v>0</v>
          </cell>
        </row>
        <row r="919">
          <cell r="B919">
            <v>7</v>
          </cell>
          <cell r="G919" t="str">
            <v>510595</v>
          </cell>
          <cell r="I919" t="str">
            <v>2</v>
          </cell>
          <cell r="M919">
            <v>3760</v>
          </cell>
          <cell r="N919">
            <v>49939.89</v>
          </cell>
          <cell r="P919">
            <v>48328.93</v>
          </cell>
          <cell r="Q919">
            <v>51709.5</v>
          </cell>
        </row>
        <row r="920">
          <cell r="B920">
            <v>7</v>
          </cell>
          <cell r="G920" t="str">
            <v>510595</v>
          </cell>
          <cell r="I920" t="str">
            <v>2</v>
          </cell>
          <cell r="M920">
            <v>0</v>
          </cell>
          <cell r="N920">
            <v>0</v>
          </cell>
          <cell r="P920">
            <v>0</v>
          </cell>
          <cell r="Q920">
            <v>0</v>
          </cell>
        </row>
        <row r="921">
          <cell r="B921">
            <v>7</v>
          </cell>
          <cell r="G921" t="str">
            <v>510595</v>
          </cell>
          <cell r="I921" t="str">
            <v>2</v>
          </cell>
          <cell r="M921">
            <v>148940.04999999999</v>
          </cell>
          <cell r="N921">
            <v>67479.13</v>
          </cell>
          <cell r="P921">
            <v>77884.289999999994</v>
          </cell>
          <cell r="Q921">
            <v>84700.28</v>
          </cell>
        </row>
        <row r="922">
          <cell r="B922">
            <v>7</v>
          </cell>
          <cell r="G922" t="str">
            <v>510595</v>
          </cell>
          <cell r="I922" t="str">
            <v>2</v>
          </cell>
          <cell r="M922">
            <v>76571.649999999994</v>
          </cell>
          <cell r="N922">
            <v>67387.14</v>
          </cell>
          <cell r="P922">
            <v>72398.570000000007</v>
          </cell>
          <cell r="Q922">
            <v>95351.72</v>
          </cell>
        </row>
        <row r="923">
          <cell r="B923">
            <v>7</v>
          </cell>
          <cell r="G923" t="str">
            <v>510595</v>
          </cell>
          <cell r="I923" t="str">
            <v>2</v>
          </cell>
          <cell r="M923">
            <v>95677.38</v>
          </cell>
          <cell r="N923">
            <v>80075.55</v>
          </cell>
          <cell r="P923">
            <v>80758.929999999993</v>
          </cell>
          <cell r="Q923">
            <v>89542.93</v>
          </cell>
        </row>
        <row r="924">
          <cell r="B924">
            <v>7</v>
          </cell>
          <cell r="G924" t="str">
            <v>510595</v>
          </cell>
          <cell r="I924" t="str">
            <v>2</v>
          </cell>
          <cell r="M924">
            <v>37538.300000000003</v>
          </cell>
          <cell r="N924">
            <v>-37538.300000000003</v>
          </cell>
          <cell r="P924">
            <v>0</v>
          </cell>
          <cell r="Q924">
            <v>0</v>
          </cell>
        </row>
        <row r="925">
          <cell r="B925">
            <v>7</v>
          </cell>
          <cell r="G925" t="str">
            <v>510595</v>
          </cell>
          <cell r="I925" t="str">
            <v>2</v>
          </cell>
          <cell r="M925">
            <v>56342.45</v>
          </cell>
          <cell r="N925">
            <v>50852.12</v>
          </cell>
          <cell r="P925">
            <v>54505.71</v>
          </cell>
          <cell r="Q925">
            <v>58318.29</v>
          </cell>
        </row>
        <row r="926">
          <cell r="B926">
            <v>7</v>
          </cell>
          <cell r="G926" t="str">
            <v>510595</v>
          </cell>
          <cell r="I926" t="str">
            <v>2</v>
          </cell>
          <cell r="M926">
            <v>0</v>
          </cell>
          <cell r="N926">
            <v>0</v>
          </cell>
          <cell r="P926">
            <v>0</v>
          </cell>
          <cell r="Q926">
            <v>0</v>
          </cell>
        </row>
        <row r="927">
          <cell r="B927">
            <v>7</v>
          </cell>
          <cell r="G927" t="str">
            <v>510595</v>
          </cell>
          <cell r="I927" t="str">
            <v>2</v>
          </cell>
          <cell r="M927">
            <v>159313.82</v>
          </cell>
          <cell r="N927">
            <v>211932.04</v>
          </cell>
          <cell r="P927">
            <v>337766.79</v>
          </cell>
          <cell r="Q927">
            <v>348597.64</v>
          </cell>
        </row>
        <row r="928">
          <cell r="B928">
            <v>7</v>
          </cell>
          <cell r="G928" t="str">
            <v>510595</v>
          </cell>
          <cell r="I928" t="str">
            <v>2</v>
          </cell>
          <cell r="M928">
            <v>351906.28</v>
          </cell>
          <cell r="N928">
            <v>458870.36</v>
          </cell>
          <cell r="P928">
            <v>410431.07</v>
          </cell>
          <cell r="Q928">
            <v>515664.21</v>
          </cell>
        </row>
        <row r="929">
          <cell r="B929">
            <v>7</v>
          </cell>
          <cell r="G929" t="str">
            <v>510595</v>
          </cell>
          <cell r="I929" t="str">
            <v>2</v>
          </cell>
          <cell r="M929">
            <v>2920.56</v>
          </cell>
          <cell r="N929">
            <v>-2920.56</v>
          </cell>
          <cell r="P929">
            <v>0</v>
          </cell>
          <cell r="Q929">
            <v>0</v>
          </cell>
        </row>
        <row r="930">
          <cell r="B930">
            <v>7</v>
          </cell>
          <cell r="G930" t="str">
            <v>510595</v>
          </cell>
          <cell r="I930" t="str">
            <v>2</v>
          </cell>
          <cell r="M930">
            <v>9565.34</v>
          </cell>
          <cell r="N930">
            <v>-9565.34</v>
          </cell>
          <cell r="P930">
            <v>0</v>
          </cell>
          <cell r="Q930">
            <v>0</v>
          </cell>
        </row>
        <row r="931">
          <cell r="B931">
            <v>7</v>
          </cell>
          <cell r="G931" t="str">
            <v>510595</v>
          </cell>
          <cell r="I931" t="str">
            <v>2</v>
          </cell>
          <cell r="M931">
            <v>24072.3</v>
          </cell>
          <cell r="N931">
            <v>21726.45</v>
          </cell>
          <cell r="P931">
            <v>20230.71</v>
          </cell>
          <cell r="Q931">
            <v>25121</v>
          </cell>
        </row>
        <row r="932">
          <cell r="B932">
            <v>7</v>
          </cell>
          <cell r="G932" t="str">
            <v>510595</v>
          </cell>
          <cell r="I932" t="str">
            <v>2</v>
          </cell>
          <cell r="M932">
            <v>27024.26</v>
          </cell>
          <cell r="N932">
            <v>39160.99</v>
          </cell>
          <cell r="P932">
            <v>39142.5</v>
          </cell>
          <cell r="Q932">
            <v>41879.64</v>
          </cell>
        </row>
        <row r="933">
          <cell r="B933">
            <v>7</v>
          </cell>
          <cell r="G933" t="str">
            <v>510595</v>
          </cell>
          <cell r="I933" t="str">
            <v>2</v>
          </cell>
          <cell r="M933">
            <v>21354.37</v>
          </cell>
          <cell r="N933">
            <v>29487.81</v>
          </cell>
          <cell r="P933">
            <v>32590.71</v>
          </cell>
          <cell r="Q933">
            <v>38874.15</v>
          </cell>
        </row>
        <row r="934">
          <cell r="B934">
            <v>7</v>
          </cell>
          <cell r="G934" t="str">
            <v>511010</v>
          </cell>
          <cell r="I934" t="str">
            <v/>
          </cell>
          <cell r="M934">
            <v>0</v>
          </cell>
          <cell r="N934">
            <v>0</v>
          </cell>
          <cell r="P934">
            <v>39530428</v>
          </cell>
          <cell r="Q934">
            <v>10000000</v>
          </cell>
        </row>
        <row r="935">
          <cell r="B935">
            <v>7</v>
          </cell>
          <cell r="G935" t="str">
            <v>511010</v>
          </cell>
          <cell r="I935" t="str">
            <v/>
          </cell>
          <cell r="M935">
            <v>9843476</v>
          </cell>
          <cell r="N935">
            <v>9843476</v>
          </cell>
          <cell r="P935">
            <v>-29530428</v>
          </cell>
          <cell r="Q935">
            <v>0</v>
          </cell>
        </row>
        <row r="936">
          <cell r="B936">
            <v>7</v>
          </cell>
          <cell r="G936" t="str">
            <v>511025</v>
          </cell>
          <cell r="I936" t="str">
            <v/>
          </cell>
          <cell r="M936">
            <v>0</v>
          </cell>
          <cell r="N936">
            <v>0</v>
          </cell>
          <cell r="P936">
            <v>4267400</v>
          </cell>
          <cell r="Q936">
            <v>867400</v>
          </cell>
        </row>
        <row r="937">
          <cell r="B937">
            <v>7</v>
          </cell>
          <cell r="G937" t="str">
            <v>511025</v>
          </cell>
          <cell r="I937" t="str">
            <v/>
          </cell>
          <cell r="M937">
            <v>0</v>
          </cell>
          <cell r="N937">
            <v>0</v>
          </cell>
          <cell r="P937">
            <v>600000</v>
          </cell>
          <cell r="Q937">
            <v>0</v>
          </cell>
        </row>
        <row r="938">
          <cell r="B938">
            <v>7</v>
          </cell>
          <cell r="G938" t="str">
            <v>511025</v>
          </cell>
          <cell r="I938" t="str">
            <v/>
          </cell>
          <cell r="M938">
            <v>600000</v>
          </cell>
          <cell r="N938">
            <v>700000</v>
          </cell>
          <cell r="P938">
            <v>0</v>
          </cell>
          <cell r="Q938">
            <v>0</v>
          </cell>
        </row>
        <row r="939">
          <cell r="B939">
            <v>7</v>
          </cell>
          <cell r="G939" t="str">
            <v>511035</v>
          </cell>
          <cell r="I939" t="str">
            <v>1</v>
          </cell>
          <cell r="M939">
            <v>0</v>
          </cell>
          <cell r="N939">
            <v>646</v>
          </cell>
          <cell r="P939">
            <v>0</v>
          </cell>
          <cell r="Q939">
            <v>0</v>
          </cell>
        </row>
        <row r="940">
          <cell r="B940">
            <v>7</v>
          </cell>
          <cell r="G940" t="str">
            <v>511035</v>
          </cell>
          <cell r="I940" t="str">
            <v>1</v>
          </cell>
          <cell r="M940">
            <v>8938578</v>
          </cell>
          <cell r="N940">
            <v>14185137</v>
          </cell>
          <cell r="P940">
            <v>5093154</v>
          </cell>
          <cell r="Q940">
            <v>4850425</v>
          </cell>
        </row>
        <row r="941">
          <cell r="B941">
            <v>7</v>
          </cell>
          <cell r="G941" t="str">
            <v>511035</v>
          </cell>
          <cell r="I941" t="str">
            <v>1</v>
          </cell>
          <cell r="M941">
            <v>2734500</v>
          </cell>
          <cell r="N941">
            <v>1994872</v>
          </cell>
          <cell r="P941">
            <v>1647869</v>
          </cell>
          <cell r="Q941">
            <v>0</v>
          </cell>
        </row>
        <row r="942">
          <cell r="B942">
            <v>7</v>
          </cell>
          <cell r="G942" t="str">
            <v>511035</v>
          </cell>
          <cell r="I942" t="str">
            <v>1</v>
          </cell>
          <cell r="M942">
            <v>0</v>
          </cell>
          <cell r="N942">
            <v>0</v>
          </cell>
          <cell r="P942">
            <v>160000</v>
          </cell>
          <cell r="Q942">
            <v>0</v>
          </cell>
        </row>
        <row r="943">
          <cell r="B943">
            <v>7</v>
          </cell>
          <cell r="G943" t="str">
            <v>511035</v>
          </cell>
          <cell r="I943" t="str">
            <v>1</v>
          </cell>
          <cell r="M943">
            <v>3395100</v>
          </cell>
          <cell r="N943">
            <v>4243375</v>
          </cell>
          <cell r="P943">
            <v>2944800</v>
          </cell>
          <cell r="Q943">
            <v>4295200</v>
          </cell>
        </row>
        <row r="944">
          <cell r="B944">
            <v>7</v>
          </cell>
          <cell r="G944" t="str">
            <v>511035</v>
          </cell>
          <cell r="I944" t="str">
            <v>1</v>
          </cell>
          <cell r="M944">
            <v>1200000</v>
          </cell>
          <cell r="N944">
            <v>1885000</v>
          </cell>
          <cell r="P944">
            <v>8589000</v>
          </cell>
          <cell r="Q944">
            <v>6960000</v>
          </cell>
        </row>
        <row r="945">
          <cell r="B945">
            <v>7</v>
          </cell>
          <cell r="G945" t="str">
            <v>511035</v>
          </cell>
          <cell r="I945" t="str">
            <v>1</v>
          </cell>
          <cell r="M945">
            <v>0</v>
          </cell>
          <cell r="N945">
            <v>0</v>
          </cell>
          <cell r="P945">
            <v>0</v>
          </cell>
          <cell r="Q945">
            <v>179790</v>
          </cell>
        </row>
        <row r="946">
          <cell r="B946">
            <v>7</v>
          </cell>
          <cell r="G946" t="str">
            <v>511035</v>
          </cell>
          <cell r="I946" t="str">
            <v>1</v>
          </cell>
          <cell r="M946">
            <v>0</v>
          </cell>
          <cell r="N946">
            <v>0</v>
          </cell>
          <cell r="P946">
            <v>0</v>
          </cell>
          <cell r="Q946">
            <v>0</v>
          </cell>
        </row>
        <row r="947">
          <cell r="B947">
            <v>7</v>
          </cell>
          <cell r="G947" t="str">
            <v>511035</v>
          </cell>
          <cell r="I947" t="str">
            <v>1</v>
          </cell>
          <cell r="M947">
            <v>0</v>
          </cell>
          <cell r="N947">
            <v>0</v>
          </cell>
          <cell r="P947">
            <v>0</v>
          </cell>
          <cell r="Q947">
            <v>0</v>
          </cell>
        </row>
        <row r="948">
          <cell r="B948">
            <v>7</v>
          </cell>
          <cell r="G948" t="str">
            <v>511035</v>
          </cell>
          <cell r="I948" t="str">
            <v>1</v>
          </cell>
          <cell r="M948">
            <v>0</v>
          </cell>
          <cell r="N948">
            <v>32500</v>
          </cell>
          <cell r="P948">
            <v>104400</v>
          </cell>
          <cell r="Q948">
            <v>0</v>
          </cell>
        </row>
        <row r="949">
          <cell r="B949">
            <v>7</v>
          </cell>
          <cell r="G949" t="str">
            <v>511035</v>
          </cell>
          <cell r="I949" t="str">
            <v>1</v>
          </cell>
          <cell r="M949">
            <v>0</v>
          </cell>
          <cell r="N949">
            <v>1055</v>
          </cell>
          <cell r="P949">
            <v>0</v>
          </cell>
          <cell r="Q949">
            <v>0</v>
          </cell>
        </row>
        <row r="950">
          <cell r="B950">
            <v>7</v>
          </cell>
          <cell r="G950" t="str">
            <v>511035</v>
          </cell>
          <cell r="I950" t="str">
            <v>1</v>
          </cell>
          <cell r="M950">
            <v>71</v>
          </cell>
          <cell r="N950">
            <v>16654</v>
          </cell>
          <cell r="P950">
            <v>0</v>
          </cell>
          <cell r="Q950">
            <v>0</v>
          </cell>
        </row>
        <row r="951">
          <cell r="B951">
            <v>7</v>
          </cell>
          <cell r="G951" t="str">
            <v>511035</v>
          </cell>
          <cell r="I951" t="str">
            <v>1</v>
          </cell>
          <cell r="M951">
            <v>0</v>
          </cell>
          <cell r="N951">
            <v>0</v>
          </cell>
          <cell r="P951">
            <v>0</v>
          </cell>
          <cell r="Q951">
            <v>0</v>
          </cell>
        </row>
        <row r="952">
          <cell r="B952">
            <v>7</v>
          </cell>
          <cell r="G952" t="str">
            <v>511035</v>
          </cell>
          <cell r="I952" t="str">
            <v>1</v>
          </cell>
          <cell r="M952">
            <v>0</v>
          </cell>
          <cell r="N952">
            <v>0</v>
          </cell>
          <cell r="P952">
            <v>0</v>
          </cell>
          <cell r="Q952">
            <v>0</v>
          </cell>
        </row>
        <row r="953">
          <cell r="B953">
            <v>7</v>
          </cell>
          <cell r="G953" t="str">
            <v>511035</v>
          </cell>
          <cell r="I953" t="str">
            <v>1</v>
          </cell>
          <cell r="M953">
            <v>0</v>
          </cell>
          <cell r="N953">
            <v>0</v>
          </cell>
          <cell r="P953">
            <v>0</v>
          </cell>
          <cell r="Q953">
            <v>3000000</v>
          </cell>
        </row>
        <row r="954">
          <cell r="B954">
            <v>7</v>
          </cell>
          <cell r="G954" t="str">
            <v>511035</v>
          </cell>
          <cell r="I954" t="str">
            <v>1</v>
          </cell>
          <cell r="M954">
            <v>574778667</v>
          </cell>
          <cell r="N954">
            <v>574027892.5</v>
          </cell>
          <cell r="P954">
            <v>554511440.5</v>
          </cell>
          <cell r="Q954">
            <v>574376000</v>
          </cell>
        </row>
        <row r="955">
          <cell r="B955">
            <v>7</v>
          </cell>
          <cell r="G955" t="str">
            <v>511035</v>
          </cell>
          <cell r="I955" t="str">
            <v>1</v>
          </cell>
          <cell r="M955">
            <v>239725</v>
          </cell>
          <cell r="N955">
            <v>334244</v>
          </cell>
          <cell r="P955">
            <v>22587414.73</v>
          </cell>
          <cell r="Q955">
            <v>392834</v>
          </cell>
        </row>
        <row r="956">
          <cell r="B956">
            <v>7</v>
          </cell>
          <cell r="G956" t="str">
            <v>511035</v>
          </cell>
          <cell r="I956" t="str">
            <v>1</v>
          </cell>
          <cell r="M956">
            <v>500000</v>
          </cell>
          <cell r="N956">
            <v>500000</v>
          </cell>
          <cell r="P956">
            <v>500000</v>
          </cell>
          <cell r="Q956">
            <v>500000</v>
          </cell>
        </row>
        <row r="957">
          <cell r="B957">
            <v>7</v>
          </cell>
          <cell r="G957" t="str">
            <v>511035</v>
          </cell>
          <cell r="I957" t="str">
            <v>1</v>
          </cell>
          <cell r="M957">
            <v>0</v>
          </cell>
          <cell r="N957">
            <v>12885</v>
          </cell>
          <cell r="P957">
            <v>0</v>
          </cell>
          <cell r="Q957">
            <v>0</v>
          </cell>
        </row>
        <row r="958">
          <cell r="B958">
            <v>7</v>
          </cell>
          <cell r="G958" t="str">
            <v>511035</v>
          </cell>
          <cell r="I958" t="str">
            <v>1</v>
          </cell>
          <cell r="M958">
            <v>1100000</v>
          </cell>
          <cell r="N958">
            <v>4606000</v>
          </cell>
          <cell r="P958">
            <v>520000</v>
          </cell>
          <cell r="Q958">
            <v>9513800</v>
          </cell>
        </row>
        <row r="959">
          <cell r="B959">
            <v>7</v>
          </cell>
          <cell r="G959" t="str">
            <v>511035</v>
          </cell>
          <cell r="I959" t="str">
            <v>1</v>
          </cell>
          <cell r="M959">
            <v>0</v>
          </cell>
          <cell r="N959">
            <v>0</v>
          </cell>
          <cell r="P959">
            <v>0</v>
          </cell>
          <cell r="Q959">
            <v>0</v>
          </cell>
        </row>
        <row r="960">
          <cell r="B960">
            <v>7</v>
          </cell>
          <cell r="G960" t="str">
            <v>511515</v>
          </cell>
          <cell r="I960" t="str">
            <v/>
          </cell>
          <cell r="M960">
            <v>9453408.75</v>
          </cell>
          <cell r="N960">
            <v>14035152.75</v>
          </cell>
          <cell r="P960">
            <v>9453408.75</v>
          </cell>
          <cell r="Q960">
            <v>9453408.75</v>
          </cell>
        </row>
        <row r="961">
          <cell r="B961">
            <v>7</v>
          </cell>
          <cell r="G961" t="str">
            <v>511540</v>
          </cell>
          <cell r="I961" t="str">
            <v/>
          </cell>
          <cell r="M961">
            <v>0</v>
          </cell>
          <cell r="N961">
            <v>0</v>
          </cell>
          <cell r="P961">
            <v>2099400</v>
          </cell>
          <cell r="Q961">
            <v>0</v>
          </cell>
        </row>
        <row r="962">
          <cell r="B962">
            <v>7</v>
          </cell>
          <cell r="G962" t="str">
            <v>511540</v>
          </cell>
          <cell r="I962" t="str">
            <v/>
          </cell>
          <cell r="M962">
            <v>0</v>
          </cell>
          <cell r="N962">
            <v>330400</v>
          </cell>
          <cell r="P962">
            <v>0</v>
          </cell>
          <cell r="Q962">
            <v>0</v>
          </cell>
        </row>
        <row r="963">
          <cell r="B963">
            <v>7</v>
          </cell>
          <cell r="G963" t="str">
            <v>511540</v>
          </cell>
          <cell r="I963" t="str">
            <v/>
          </cell>
          <cell r="M963">
            <v>0</v>
          </cell>
          <cell r="N963">
            <v>0</v>
          </cell>
          <cell r="P963">
            <v>0</v>
          </cell>
          <cell r="Q963">
            <v>0</v>
          </cell>
        </row>
        <row r="964">
          <cell r="B964">
            <v>7</v>
          </cell>
          <cell r="G964" t="str">
            <v>511540</v>
          </cell>
          <cell r="I964" t="str">
            <v/>
          </cell>
          <cell r="M964">
            <v>0</v>
          </cell>
          <cell r="N964">
            <v>1876613</v>
          </cell>
          <cell r="P964">
            <v>0</v>
          </cell>
          <cell r="Q964">
            <v>0</v>
          </cell>
        </row>
        <row r="965">
          <cell r="B965">
            <v>7</v>
          </cell>
          <cell r="G965" t="str">
            <v>511570</v>
          </cell>
          <cell r="I965" t="str">
            <v/>
          </cell>
          <cell r="M965">
            <v>31810493.5</v>
          </cell>
          <cell r="N965">
            <v>34444568.539999999</v>
          </cell>
          <cell r="P965">
            <v>40307618.560000002</v>
          </cell>
          <cell r="Q965">
            <v>44573854</v>
          </cell>
        </row>
        <row r="966">
          <cell r="B966">
            <v>7</v>
          </cell>
          <cell r="G966" t="str">
            <v>512010</v>
          </cell>
          <cell r="I966" t="str">
            <v/>
          </cell>
          <cell r="M966">
            <v>0</v>
          </cell>
          <cell r="N966">
            <v>0</v>
          </cell>
          <cell r="P966">
            <v>0</v>
          </cell>
          <cell r="Q966">
            <v>1069200</v>
          </cell>
        </row>
        <row r="967">
          <cell r="B967">
            <v>7</v>
          </cell>
          <cell r="G967" t="str">
            <v>512010</v>
          </cell>
          <cell r="I967" t="str">
            <v/>
          </cell>
          <cell r="M967">
            <v>0</v>
          </cell>
          <cell r="N967">
            <v>0</v>
          </cell>
          <cell r="P967">
            <v>977586</v>
          </cell>
          <cell r="Q967">
            <v>0</v>
          </cell>
        </row>
        <row r="968">
          <cell r="B968">
            <v>7</v>
          </cell>
          <cell r="G968" t="str">
            <v>512010</v>
          </cell>
          <cell r="I968" t="str">
            <v/>
          </cell>
          <cell r="M968">
            <v>0</v>
          </cell>
          <cell r="N968">
            <v>0</v>
          </cell>
          <cell r="P968">
            <v>0</v>
          </cell>
          <cell r="Q968">
            <v>0</v>
          </cell>
        </row>
        <row r="969">
          <cell r="B969">
            <v>7</v>
          </cell>
          <cell r="G969" t="str">
            <v>512010</v>
          </cell>
          <cell r="I969" t="str">
            <v/>
          </cell>
          <cell r="M969">
            <v>0</v>
          </cell>
          <cell r="N969">
            <v>7600000</v>
          </cell>
          <cell r="P969">
            <v>0</v>
          </cell>
          <cell r="Q969">
            <v>0</v>
          </cell>
        </row>
        <row r="970">
          <cell r="B970">
            <v>7</v>
          </cell>
          <cell r="G970" t="str">
            <v>512010</v>
          </cell>
          <cell r="I970" t="str">
            <v/>
          </cell>
          <cell r="M970">
            <v>5900000</v>
          </cell>
          <cell r="N970">
            <v>0</v>
          </cell>
          <cell r="P970">
            <v>0</v>
          </cell>
          <cell r="Q970">
            <v>0</v>
          </cell>
        </row>
        <row r="971">
          <cell r="B971">
            <v>7</v>
          </cell>
          <cell r="G971" t="str">
            <v>512025</v>
          </cell>
          <cell r="I971" t="str">
            <v/>
          </cell>
          <cell r="M971">
            <v>452773.09</v>
          </cell>
          <cell r="N971">
            <v>928968.52</v>
          </cell>
          <cell r="P971">
            <v>683678</v>
          </cell>
          <cell r="Q971">
            <v>479329.65</v>
          </cell>
        </row>
        <row r="972">
          <cell r="B972">
            <v>7</v>
          </cell>
          <cell r="G972" t="str">
            <v>512025</v>
          </cell>
          <cell r="I972" t="str">
            <v/>
          </cell>
          <cell r="M972">
            <v>1818130.35</v>
          </cell>
          <cell r="N972">
            <v>2236958.7999999998</v>
          </cell>
          <cell r="P972">
            <v>1412193.39</v>
          </cell>
          <cell r="Q972">
            <v>1683130.59</v>
          </cell>
        </row>
        <row r="973">
          <cell r="B973">
            <v>7</v>
          </cell>
          <cell r="G973" t="str">
            <v>512025</v>
          </cell>
          <cell r="I973" t="str">
            <v/>
          </cell>
          <cell r="M973">
            <v>654552.6</v>
          </cell>
          <cell r="N973">
            <v>654146.74</v>
          </cell>
          <cell r="P973">
            <v>511833</v>
          </cell>
          <cell r="Q973">
            <v>467272.28</v>
          </cell>
        </row>
        <row r="974">
          <cell r="B974">
            <v>7</v>
          </cell>
          <cell r="G974" t="str">
            <v>512025</v>
          </cell>
          <cell r="I974" t="str">
            <v/>
          </cell>
          <cell r="M974">
            <v>146972</v>
          </cell>
          <cell r="N974">
            <v>0</v>
          </cell>
          <cell r="P974">
            <v>60797</v>
          </cell>
          <cell r="Q974">
            <v>329742.96000000002</v>
          </cell>
        </row>
        <row r="975">
          <cell r="B975">
            <v>7</v>
          </cell>
          <cell r="G975" t="str">
            <v>512025</v>
          </cell>
          <cell r="I975" t="str">
            <v/>
          </cell>
          <cell r="M975">
            <v>111520</v>
          </cell>
          <cell r="N975">
            <v>276229.09999999998</v>
          </cell>
          <cell r="P975">
            <v>727378.17</v>
          </cell>
          <cell r="Q975">
            <v>619846</v>
          </cell>
        </row>
        <row r="976">
          <cell r="B976">
            <v>7</v>
          </cell>
          <cell r="G976" t="str">
            <v>512025</v>
          </cell>
          <cell r="I976" t="str">
            <v/>
          </cell>
          <cell r="M976">
            <v>395000</v>
          </cell>
          <cell r="N976">
            <v>395000</v>
          </cell>
          <cell r="P976">
            <v>0</v>
          </cell>
          <cell r="Q976">
            <v>395000</v>
          </cell>
        </row>
        <row r="977">
          <cell r="B977">
            <v>7</v>
          </cell>
          <cell r="G977" t="str">
            <v>512025</v>
          </cell>
          <cell r="I977" t="str">
            <v/>
          </cell>
          <cell r="M977">
            <v>0</v>
          </cell>
          <cell r="N977">
            <v>0</v>
          </cell>
          <cell r="P977">
            <v>0</v>
          </cell>
          <cell r="Q977">
            <v>0</v>
          </cell>
        </row>
        <row r="978">
          <cell r="B978">
            <v>7</v>
          </cell>
          <cell r="G978" t="str">
            <v>512025</v>
          </cell>
          <cell r="I978" t="str">
            <v/>
          </cell>
          <cell r="M978">
            <v>301025.57</v>
          </cell>
          <cell r="N978">
            <v>844146.67</v>
          </cell>
          <cell r="P978">
            <v>657421.37</v>
          </cell>
          <cell r="Q978">
            <v>932137.93</v>
          </cell>
        </row>
        <row r="979">
          <cell r="B979">
            <v>7</v>
          </cell>
          <cell r="G979" t="str">
            <v>512025</v>
          </cell>
          <cell r="I979" t="str">
            <v/>
          </cell>
          <cell r="M979">
            <v>1328732.18</v>
          </cell>
          <cell r="N979">
            <v>1338363.51</v>
          </cell>
          <cell r="P979">
            <v>1299724.24</v>
          </cell>
          <cell r="Q979">
            <v>1263473.58</v>
          </cell>
        </row>
        <row r="980">
          <cell r="B980">
            <v>7</v>
          </cell>
          <cell r="G980" t="str">
            <v>512025</v>
          </cell>
          <cell r="I980" t="str">
            <v/>
          </cell>
          <cell r="M980">
            <v>501740</v>
          </cell>
          <cell r="N980">
            <v>505443.77</v>
          </cell>
          <cell r="P980">
            <v>490824.6</v>
          </cell>
          <cell r="Q980">
            <v>552266.41</v>
          </cell>
        </row>
        <row r="981">
          <cell r="B981">
            <v>7</v>
          </cell>
          <cell r="G981" t="str">
            <v>512025</v>
          </cell>
          <cell r="I981" t="str">
            <v/>
          </cell>
          <cell r="M981">
            <v>10591116.1</v>
          </cell>
          <cell r="N981">
            <v>9660297.3399999999</v>
          </cell>
          <cell r="P981">
            <v>9778314.0999999996</v>
          </cell>
          <cell r="Q981">
            <v>3244156.86</v>
          </cell>
        </row>
        <row r="982">
          <cell r="B982">
            <v>7</v>
          </cell>
          <cell r="G982" t="str">
            <v>512025</v>
          </cell>
          <cell r="I982" t="str">
            <v/>
          </cell>
          <cell r="M982">
            <v>210999</v>
          </cell>
          <cell r="N982">
            <v>212329.8</v>
          </cell>
          <cell r="P982">
            <v>345492</v>
          </cell>
          <cell r="Q982">
            <v>337392.66</v>
          </cell>
        </row>
        <row r="983">
          <cell r="B983">
            <v>7</v>
          </cell>
          <cell r="G983" t="str">
            <v>512025</v>
          </cell>
          <cell r="I983" t="str">
            <v/>
          </cell>
          <cell r="M983">
            <v>1210643.19</v>
          </cell>
          <cell r="N983">
            <v>1233177.27</v>
          </cell>
          <cell r="P983">
            <v>1416692.63</v>
          </cell>
          <cell r="Q983">
            <v>1319093.01</v>
          </cell>
        </row>
        <row r="984">
          <cell r="B984">
            <v>7</v>
          </cell>
          <cell r="G984" t="str">
            <v>512025</v>
          </cell>
          <cell r="I984" t="str">
            <v/>
          </cell>
          <cell r="M984">
            <v>314126</v>
          </cell>
          <cell r="N984">
            <v>167106</v>
          </cell>
          <cell r="P984">
            <v>229696</v>
          </cell>
          <cell r="Q984">
            <v>168587</v>
          </cell>
        </row>
        <row r="985">
          <cell r="B985">
            <v>7</v>
          </cell>
          <cell r="G985" t="str">
            <v>512025</v>
          </cell>
          <cell r="I985" t="str">
            <v/>
          </cell>
          <cell r="M985">
            <v>371455.69</v>
          </cell>
          <cell r="N985">
            <v>374173.36</v>
          </cell>
          <cell r="P985">
            <v>0</v>
          </cell>
          <cell r="Q985">
            <v>0</v>
          </cell>
        </row>
        <row r="986">
          <cell r="B986">
            <v>7</v>
          </cell>
          <cell r="G986" t="str">
            <v>512025</v>
          </cell>
          <cell r="I986" t="str">
            <v/>
          </cell>
          <cell r="M986">
            <v>468178</v>
          </cell>
          <cell r="N986">
            <v>169408</v>
          </cell>
          <cell r="P986">
            <v>164535</v>
          </cell>
          <cell r="Q986">
            <v>2133668.2000000002</v>
          </cell>
        </row>
        <row r="987">
          <cell r="B987">
            <v>7</v>
          </cell>
          <cell r="G987" t="str">
            <v>512025</v>
          </cell>
          <cell r="I987" t="str">
            <v/>
          </cell>
          <cell r="M987">
            <v>0</v>
          </cell>
          <cell r="N987">
            <v>0</v>
          </cell>
          <cell r="P987">
            <v>0</v>
          </cell>
          <cell r="Q987">
            <v>0</v>
          </cell>
        </row>
        <row r="988">
          <cell r="B988">
            <v>7</v>
          </cell>
          <cell r="G988" t="str">
            <v>512095</v>
          </cell>
          <cell r="I988" t="str">
            <v>99</v>
          </cell>
          <cell r="M988">
            <v>54000</v>
          </cell>
          <cell r="N988">
            <v>0</v>
          </cell>
          <cell r="P988">
            <v>0</v>
          </cell>
          <cell r="Q988">
            <v>443800</v>
          </cell>
        </row>
        <row r="989">
          <cell r="B989">
            <v>7</v>
          </cell>
          <cell r="G989" t="str">
            <v>512095</v>
          </cell>
          <cell r="I989" t="str">
            <v>99</v>
          </cell>
          <cell r="M989">
            <v>0</v>
          </cell>
          <cell r="N989">
            <v>0</v>
          </cell>
          <cell r="P989">
            <v>0</v>
          </cell>
          <cell r="Q989">
            <v>93000</v>
          </cell>
        </row>
        <row r="990">
          <cell r="B990">
            <v>7</v>
          </cell>
          <cell r="G990" t="str">
            <v>512095</v>
          </cell>
          <cell r="I990" t="str">
            <v>99</v>
          </cell>
          <cell r="M990">
            <v>0</v>
          </cell>
          <cell r="N990">
            <v>0</v>
          </cell>
          <cell r="P990">
            <v>0</v>
          </cell>
          <cell r="Q990">
            <v>0</v>
          </cell>
        </row>
        <row r="991">
          <cell r="B991">
            <v>7</v>
          </cell>
          <cell r="G991" t="str">
            <v>512095</v>
          </cell>
          <cell r="I991" t="str">
            <v>99</v>
          </cell>
          <cell r="M991">
            <v>0</v>
          </cell>
          <cell r="N991">
            <v>0</v>
          </cell>
          <cell r="P991">
            <v>0</v>
          </cell>
          <cell r="Q991">
            <v>0</v>
          </cell>
        </row>
        <row r="992">
          <cell r="B992">
            <v>7</v>
          </cell>
          <cell r="G992" t="str">
            <v>512095</v>
          </cell>
          <cell r="I992" t="str">
            <v>99</v>
          </cell>
          <cell r="M992">
            <v>1417668.16</v>
          </cell>
          <cell r="N992">
            <v>456000</v>
          </cell>
          <cell r="P992">
            <v>456000</v>
          </cell>
          <cell r="Q992">
            <v>431000</v>
          </cell>
        </row>
        <row r="993">
          <cell r="B993">
            <v>7</v>
          </cell>
          <cell r="G993" t="str">
            <v>512095</v>
          </cell>
          <cell r="I993" t="str">
            <v>99</v>
          </cell>
          <cell r="M993">
            <v>0</v>
          </cell>
          <cell r="N993">
            <v>768500</v>
          </cell>
          <cell r="P993">
            <v>0</v>
          </cell>
          <cell r="Q993">
            <v>0</v>
          </cell>
        </row>
        <row r="994">
          <cell r="B994">
            <v>7</v>
          </cell>
          <cell r="G994" t="str">
            <v>512095</v>
          </cell>
          <cell r="I994" t="str">
            <v>99</v>
          </cell>
          <cell r="M994">
            <v>546500</v>
          </cell>
          <cell r="N994">
            <v>0</v>
          </cell>
          <cell r="P994">
            <v>0</v>
          </cell>
          <cell r="Q994">
            <v>0</v>
          </cell>
        </row>
        <row r="995">
          <cell r="B995">
            <v>7</v>
          </cell>
          <cell r="G995" t="str">
            <v>512505</v>
          </cell>
          <cell r="I995" t="str">
            <v/>
          </cell>
          <cell r="M995">
            <v>0</v>
          </cell>
          <cell r="N995">
            <v>0</v>
          </cell>
          <cell r="P995">
            <v>0</v>
          </cell>
          <cell r="Q995">
            <v>110698000</v>
          </cell>
        </row>
        <row r="996">
          <cell r="B996">
            <v>7</v>
          </cell>
          <cell r="G996" t="str">
            <v>512510</v>
          </cell>
          <cell r="I996" t="str">
            <v/>
          </cell>
          <cell r="M996">
            <v>2710670</v>
          </cell>
          <cell r="N996">
            <v>779751</v>
          </cell>
          <cell r="P996">
            <v>2710670</v>
          </cell>
          <cell r="Q996">
            <v>446751</v>
          </cell>
        </row>
        <row r="997">
          <cell r="B997">
            <v>7</v>
          </cell>
          <cell r="G997" t="str">
            <v>512510</v>
          </cell>
          <cell r="I997" t="str">
            <v/>
          </cell>
          <cell r="M997">
            <v>0</v>
          </cell>
          <cell r="N997">
            <v>0</v>
          </cell>
          <cell r="P997">
            <v>0</v>
          </cell>
          <cell r="Q997">
            <v>0</v>
          </cell>
        </row>
        <row r="998">
          <cell r="B998">
            <v>7</v>
          </cell>
          <cell r="G998" t="str">
            <v>512510</v>
          </cell>
          <cell r="I998" t="str">
            <v/>
          </cell>
          <cell r="M998">
            <v>90000</v>
          </cell>
          <cell r="N998">
            <v>0</v>
          </cell>
          <cell r="P998">
            <v>0</v>
          </cell>
          <cell r="Q998">
            <v>0</v>
          </cell>
        </row>
        <row r="999">
          <cell r="B999">
            <v>7</v>
          </cell>
          <cell r="G999" t="str">
            <v>512510</v>
          </cell>
          <cell r="I999" t="str">
            <v/>
          </cell>
          <cell r="M999">
            <v>446751</v>
          </cell>
          <cell r="N999">
            <v>446751</v>
          </cell>
          <cell r="P999">
            <v>446751</v>
          </cell>
          <cell r="Q999">
            <v>446751</v>
          </cell>
        </row>
        <row r="1000">
          <cell r="B1000">
            <v>7</v>
          </cell>
          <cell r="G1000" t="str">
            <v>512510</v>
          </cell>
          <cell r="I1000" t="str">
            <v/>
          </cell>
          <cell r="M1000">
            <v>446751</v>
          </cell>
          <cell r="N1000">
            <v>446751</v>
          </cell>
          <cell r="P1000">
            <v>446751</v>
          </cell>
          <cell r="Q1000">
            <v>446751</v>
          </cell>
        </row>
        <row r="1001">
          <cell r="B1001">
            <v>7</v>
          </cell>
          <cell r="G1001" t="str">
            <v>512510</v>
          </cell>
          <cell r="I1001" t="str">
            <v/>
          </cell>
          <cell r="M1001">
            <v>0</v>
          </cell>
          <cell r="N1001">
            <v>0</v>
          </cell>
          <cell r="P1001">
            <v>165538</v>
          </cell>
          <cell r="Q1001">
            <v>0</v>
          </cell>
        </row>
        <row r="1002">
          <cell r="B1002">
            <v>7</v>
          </cell>
          <cell r="G1002" t="str">
            <v>512510</v>
          </cell>
          <cell r="I1002" t="str">
            <v/>
          </cell>
          <cell r="M1002">
            <v>446751</v>
          </cell>
          <cell r="N1002">
            <v>446751</v>
          </cell>
          <cell r="P1002">
            <v>446751</v>
          </cell>
          <cell r="Q1002">
            <v>446751</v>
          </cell>
        </row>
        <row r="1003">
          <cell r="B1003">
            <v>7</v>
          </cell>
          <cell r="G1003" t="str">
            <v>512510</v>
          </cell>
          <cell r="I1003" t="str">
            <v/>
          </cell>
          <cell r="M1003">
            <v>5179751</v>
          </cell>
          <cell r="N1003">
            <v>446751</v>
          </cell>
          <cell r="P1003">
            <v>8889431</v>
          </cell>
          <cell r="Q1003">
            <v>446751</v>
          </cell>
        </row>
        <row r="1004">
          <cell r="B1004">
            <v>7</v>
          </cell>
          <cell r="G1004" t="str">
            <v>512510</v>
          </cell>
          <cell r="I1004" t="str">
            <v/>
          </cell>
          <cell r="M1004">
            <v>0</v>
          </cell>
          <cell r="N1004">
            <v>0</v>
          </cell>
          <cell r="P1004">
            <v>178929</v>
          </cell>
          <cell r="Q1004">
            <v>0</v>
          </cell>
        </row>
        <row r="1005">
          <cell r="B1005">
            <v>7</v>
          </cell>
          <cell r="G1005" t="str">
            <v>512510</v>
          </cell>
          <cell r="I1005" t="str">
            <v/>
          </cell>
          <cell r="M1005">
            <v>104000</v>
          </cell>
          <cell r="N1005">
            <v>104000</v>
          </cell>
          <cell r="P1005">
            <v>104000</v>
          </cell>
          <cell r="Q1005">
            <v>104000</v>
          </cell>
        </row>
        <row r="1006">
          <cell r="B1006">
            <v>7</v>
          </cell>
          <cell r="G1006" t="str">
            <v>513005</v>
          </cell>
          <cell r="I1006" t="str">
            <v/>
          </cell>
          <cell r="M1006">
            <v>0</v>
          </cell>
          <cell r="N1006">
            <v>0</v>
          </cell>
          <cell r="P1006">
            <v>7406700</v>
          </cell>
          <cell r="Q1006">
            <v>7406700</v>
          </cell>
        </row>
        <row r="1007">
          <cell r="B1007">
            <v>7</v>
          </cell>
          <cell r="G1007" t="str">
            <v>513025</v>
          </cell>
          <cell r="I1007" t="str">
            <v/>
          </cell>
          <cell r="M1007">
            <v>319067</v>
          </cell>
          <cell r="N1007">
            <v>319067</v>
          </cell>
          <cell r="P1007">
            <v>636523</v>
          </cell>
          <cell r="Q1007">
            <v>319067</v>
          </cell>
        </row>
        <row r="1008">
          <cell r="B1008">
            <v>7</v>
          </cell>
          <cell r="G1008" t="str">
            <v>513040</v>
          </cell>
          <cell r="I1008" t="str">
            <v/>
          </cell>
          <cell r="M1008">
            <v>0</v>
          </cell>
          <cell r="N1008">
            <v>0</v>
          </cell>
          <cell r="P1008">
            <v>423069</v>
          </cell>
          <cell r="Q1008">
            <v>423069</v>
          </cell>
        </row>
        <row r="1009">
          <cell r="B1009">
            <v>7</v>
          </cell>
          <cell r="G1009" t="str">
            <v>513040</v>
          </cell>
          <cell r="I1009" t="str">
            <v/>
          </cell>
          <cell r="M1009">
            <v>0</v>
          </cell>
          <cell r="N1009">
            <v>0</v>
          </cell>
          <cell r="P1009">
            <v>0</v>
          </cell>
          <cell r="Q1009">
            <v>0</v>
          </cell>
        </row>
        <row r="1010">
          <cell r="B1010">
            <v>7</v>
          </cell>
          <cell r="G1010" t="str">
            <v>513040</v>
          </cell>
          <cell r="I1010" t="str">
            <v/>
          </cell>
          <cell r="M1010">
            <v>124239</v>
          </cell>
          <cell r="N1010">
            <v>124239</v>
          </cell>
          <cell r="P1010">
            <v>124239</v>
          </cell>
          <cell r="Q1010">
            <v>124239</v>
          </cell>
        </row>
        <row r="1011">
          <cell r="B1011">
            <v>7</v>
          </cell>
          <cell r="G1011" t="str">
            <v>513040</v>
          </cell>
          <cell r="I1011" t="str">
            <v/>
          </cell>
          <cell r="M1011">
            <v>109697</v>
          </cell>
          <cell r="N1011">
            <v>109697</v>
          </cell>
          <cell r="P1011">
            <v>109697</v>
          </cell>
          <cell r="Q1011">
            <v>109697</v>
          </cell>
        </row>
        <row r="1012">
          <cell r="B1012">
            <v>7</v>
          </cell>
          <cell r="G1012" t="str">
            <v>513040</v>
          </cell>
          <cell r="I1012" t="str">
            <v/>
          </cell>
          <cell r="M1012">
            <v>344286</v>
          </cell>
          <cell r="N1012">
            <v>344286</v>
          </cell>
          <cell r="P1012">
            <v>344286</v>
          </cell>
          <cell r="Q1012">
            <v>344286</v>
          </cell>
        </row>
        <row r="1013">
          <cell r="B1013">
            <v>7</v>
          </cell>
          <cell r="G1013" t="str">
            <v>513060</v>
          </cell>
          <cell r="I1013" t="str">
            <v/>
          </cell>
          <cell r="M1013">
            <v>26223754</v>
          </cell>
          <cell r="N1013">
            <v>26223754</v>
          </cell>
          <cell r="P1013">
            <v>26223754</v>
          </cell>
          <cell r="Q1013">
            <v>26223754</v>
          </cell>
        </row>
        <row r="1014">
          <cell r="B1014">
            <v>7</v>
          </cell>
          <cell r="G1014" t="str">
            <v>513075</v>
          </cell>
          <cell r="I1014" t="str">
            <v/>
          </cell>
          <cell r="M1014">
            <v>0</v>
          </cell>
          <cell r="N1014">
            <v>0</v>
          </cell>
          <cell r="P1014">
            <v>384652</v>
          </cell>
          <cell r="Q1014">
            <v>0</v>
          </cell>
        </row>
        <row r="1015">
          <cell r="B1015">
            <v>7</v>
          </cell>
          <cell r="G1015" t="str">
            <v>513075</v>
          </cell>
          <cell r="I1015" t="str">
            <v/>
          </cell>
          <cell r="M1015">
            <v>0</v>
          </cell>
          <cell r="N1015">
            <v>0</v>
          </cell>
          <cell r="P1015">
            <v>0</v>
          </cell>
          <cell r="Q1015">
            <v>0</v>
          </cell>
        </row>
        <row r="1016">
          <cell r="B1016">
            <v>7</v>
          </cell>
          <cell r="G1016" t="str">
            <v>513075</v>
          </cell>
          <cell r="I1016" t="str">
            <v/>
          </cell>
        </row>
      </sheetData>
      <sheetData sheetId="3" refreshError="1"/>
      <sheetData sheetId="4" refreshError="1">
        <row r="5">
          <cell r="Q5">
            <v>2008</v>
          </cell>
        </row>
        <row r="7">
          <cell r="F7">
            <v>694182052844.75</v>
          </cell>
          <cell r="G7">
            <v>690853144331.5</v>
          </cell>
          <cell r="H7">
            <v>704994083794.84009</v>
          </cell>
          <cell r="I7">
            <v>688916823561.17004</v>
          </cell>
          <cell r="J7">
            <v>740521231491.02991</v>
          </cell>
          <cell r="K7">
            <v>728478120886.94995</v>
          </cell>
          <cell r="L7">
            <v>758983928107.31995</v>
          </cell>
          <cell r="M7">
            <v>760332131700.15979</v>
          </cell>
          <cell r="N7">
            <v>809534344084.0199</v>
          </cell>
          <cell r="O7">
            <v>805824698826.19995</v>
          </cell>
          <cell r="P7">
            <v>771058984961.34998</v>
          </cell>
        </row>
        <row r="165">
          <cell r="F165">
            <v>313425898486.15002</v>
          </cell>
          <cell r="G165">
            <v>311187747246.08997</v>
          </cell>
          <cell r="H165">
            <v>325724602357.29999</v>
          </cell>
          <cell r="I165">
            <v>317127682197.40002</v>
          </cell>
          <cell r="J165">
            <v>326014717832.77002</v>
          </cell>
          <cell r="K165">
            <v>321475269564.17004</v>
          </cell>
          <cell r="L165">
            <v>341399568595.52002</v>
          </cell>
          <cell r="M165">
            <v>330334864962.39001</v>
          </cell>
          <cell r="N165">
            <v>353261561480.19006</v>
          </cell>
          <cell r="O165">
            <v>371252912419.47003</v>
          </cell>
          <cell r="P165">
            <v>349019497257</v>
          </cell>
        </row>
        <row r="303">
          <cell r="F303">
            <v>116660286000</v>
          </cell>
          <cell r="G303">
            <v>116660286000</v>
          </cell>
          <cell r="H303">
            <v>116660286000</v>
          </cell>
          <cell r="I303">
            <v>116660286000</v>
          </cell>
          <cell r="J303">
            <v>116660286000</v>
          </cell>
          <cell r="K303">
            <v>116660286000</v>
          </cell>
          <cell r="L303">
            <v>116660286000</v>
          </cell>
          <cell r="M303">
            <v>116660286000</v>
          </cell>
          <cell r="N303">
            <v>116660286000</v>
          </cell>
          <cell r="O303">
            <v>116660286000</v>
          </cell>
          <cell r="P303">
            <v>116660286000</v>
          </cell>
        </row>
        <row r="310">
          <cell r="F310">
            <v>17696694279.59</v>
          </cell>
          <cell r="G310">
            <v>17696694279.59</v>
          </cell>
          <cell r="H310">
            <v>17696694279.59</v>
          </cell>
          <cell r="I310">
            <v>17696694279.59</v>
          </cell>
          <cell r="J310">
            <v>17696694279.59</v>
          </cell>
          <cell r="K310">
            <v>17696694279.59</v>
          </cell>
          <cell r="L310">
            <v>17696694279.59</v>
          </cell>
          <cell r="M310">
            <v>17696694279.59</v>
          </cell>
          <cell r="N310">
            <v>17696694279.59</v>
          </cell>
          <cell r="O310">
            <v>17696694279.59</v>
          </cell>
          <cell r="P310">
            <v>17696694279.59</v>
          </cell>
        </row>
        <row r="312">
          <cell r="D312">
            <v>-13811197759.879999</v>
          </cell>
          <cell r="E312">
            <v>-23331650448.740002</v>
          </cell>
          <cell r="F312">
            <v>-35673507987.25</v>
          </cell>
          <cell r="G312">
            <v>-38793265538.289993</v>
          </cell>
          <cell r="H312">
            <v>-41573210522.419998</v>
          </cell>
          <cell r="I312">
            <v>-49495511437.230003</v>
          </cell>
          <cell r="J312">
            <v>-12992523953.860001</v>
          </cell>
          <cell r="K312">
            <v>-28320048103.019997</v>
          </cell>
          <cell r="L312">
            <v>-19560686114.089996</v>
          </cell>
          <cell r="M312">
            <v>-28542008657.75</v>
          </cell>
          <cell r="N312">
            <v>-17457151593.389999</v>
          </cell>
          <cell r="O312">
            <v>-14428437521.649996</v>
          </cell>
          <cell r="P312">
            <v>-24970813030.650002</v>
          </cell>
        </row>
        <row r="314">
          <cell r="F314">
            <v>34534984264.389999</v>
          </cell>
          <cell r="G314">
            <v>55563553390.849991</v>
          </cell>
          <cell r="H314">
            <v>55563553390.849991</v>
          </cell>
          <cell r="I314">
            <v>55563553390.849991</v>
          </cell>
          <cell r="J314">
            <v>55563553390.849998</v>
          </cell>
          <cell r="K314">
            <v>55563553390.849998</v>
          </cell>
          <cell r="L314">
            <v>55563553390.849998</v>
          </cell>
          <cell r="M314">
            <v>55563553390.849998</v>
          </cell>
          <cell r="N314">
            <v>55563553390.849998</v>
          </cell>
          <cell r="O314">
            <v>55563553390.849998</v>
          </cell>
          <cell r="P314">
            <v>55563553390.849998</v>
          </cell>
        </row>
        <row r="320">
          <cell r="F320">
            <v>7820582473</v>
          </cell>
          <cell r="G320">
            <v>7820582473</v>
          </cell>
          <cell r="H320">
            <v>7820582473</v>
          </cell>
          <cell r="I320">
            <v>7820582473</v>
          </cell>
          <cell r="J320">
            <v>7820582473</v>
          </cell>
          <cell r="K320">
            <v>7820582473</v>
          </cell>
          <cell r="L320">
            <v>7820582473</v>
          </cell>
          <cell r="M320">
            <v>7820582473</v>
          </cell>
          <cell r="N320">
            <v>7820582473</v>
          </cell>
          <cell r="O320">
            <v>7820582473</v>
          </cell>
          <cell r="P320">
            <v>7820582473</v>
          </cell>
        </row>
        <row r="324">
          <cell r="F324">
            <v>-4617386000</v>
          </cell>
          <cell r="G324">
            <v>-4617386000</v>
          </cell>
          <cell r="H324">
            <v>-4617386000</v>
          </cell>
          <cell r="I324">
            <v>-4617386000</v>
          </cell>
          <cell r="J324">
            <v>-4617386000</v>
          </cell>
          <cell r="K324">
            <v>-4617386000</v>
          </cell>
          <cell r="L324">
            <v>-4617386000</v>
          </cell>
          <cell r="M324">
            <v>-4617386000</v>
          </cell>
          <cell r="N324">
            <v>-4617386000</v>
          </cell>
          <cell r="O324">
            <v>-4617386000</v>
          </cell>
          <cell r="P324">
            <v>-4617386000</v>
          </cell>
        </row>
        <row r="326">
          <cell r="F326">
            <v>6697805628.189992</v>
          </cell>
          <cell r="G326">
            <v>8726805909.0400085</v>
          </cell>
          <cell r="H326">
            <v>11110835245.299997</v>
          </cell>
          <cell r="I326">
            <v>11552796086.339991</v>
          </cell>
          <cell r="J326">
            <v>17538236887.459957</v>
          </cell>
          <cell r="K326">
            <v>25362098701.139957</v>
          </cell>
          <cell r="L326">
            <v>27184244901.229996</v>
          </cell>
          <cell r="M326">
            <v>43827921651.860062</v>
          </cell>
          <cell r="N326">
            <v>59018580453.560066</v>
          </cell>
          <cell r="O326">
            <v>34288870184.720024</v>
          </cell>
        </row>
        <row r="328">
          <cell r="P328">
            <v>32546613531.110039</v>
          </cell>
        </row>
        <row r="331">
          <cell r="F331">
            <v>21028569126.459999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</row>
        <row r="339">
          <cell r="D339">
            <v>73114.86</v>
          </cell>
          <cell r="E339">
            <v>73114.86</v>
          </cell>
          <cell r="F339">
            <v>73114.86</v>
          </cell>
          <cell r="G339">
            <v>73111.86</v>
          </cell>
          <cell r="H339">
            <v>73111.86</v>
          </cell>
          <cell r="I339">
            <v>73111.86</v>
          </cell>
          <cell r="J339">
            <v>229017121.86000001</v>
          </cell>
          <cell r="K339">
            <v>229017121.86000001</v>
          </cell>
          <cell r="L339">
            <v>229017121.86000001</v>
          </cell>
          <cell r="M339">
            <v>4979570140.8599997</v>
          </cell>
          <cell r="N339">
            <v>4979570140.8599997</v>
          </cell>
          <cell r="O339">
            <v>4979570140.8599997</v>
          </cell>
          <cell r="P339">
            <v>4960672876.8599997</v>
          </cell>
        </row>
        <row r="340">
          <cell r="F340">
            <v>211990667459.35999</v>
          </cell>
          <cell r="G340">
            <v>211990667459.35999</v>
          </cell>
          <cell r="H340">
            <v>211990667459.35999</v>
          </cell>
          <cell r="I340">
            <v>211990667459.35999</v>
          </cell>
          <cell r="J340">
            <v>211990667459.35999</v>
          </cell>
          <cell r="K340">
            <v>211990667459.35999</v>
          </cell>
          <cell r="L340">
            <v>211990667459.35999</v>
          </cell>
          <cell r="M340">
            <v>211990667459.35999</v>
          </cell>
          <cell r="N340">
            <v>211990667459.35999</v>
          </cell>
          <cell r="O340">
            <v>211990667459.35999</v>
          </cell>
          <cell r="P340">
            <v>211761898183.59</v>
          </cell>
        </row>
        <row r="357">
          <cell r="E357">
            <v>0</v>
          </cell>
          <cell r="F357">
            <v>0</v>
          </cell>
          <cell r="G357">
            <v>1781614957</v>
          </cell>
          <cell r="H357">
            <v>0</v>
          </cell>
          <cell r="I357">
            <v>0</v>
          </cell>
          <cell r="J357">
            <v>2388748143</v>
          </cell>
          <cell r="K357">
            <v>0</v>
          </cell>
          <cell r="L357">
            <v>0</v>
          </cell>
          <cell r="M357">
            <v>2637222543</v>
          </cell>
          <cell r="N357">
            <v>0</v>
          </cell>
          <cell r="O357">
            <v>0</v>
          </cell>
          <cell r="P357">
            <v>0</v>
          </cell>
        </row>
        <row r="394">
          <cell r="E394">
            <v>2500464333.1199994</v>
          </cell>
          <cell r="F394">
            <v>2416213502.27</v>
          </cell>
          <cell r="G394">
            <v>2386956845.1499996</v>
          </cell>
          <cell r="H394">
            <v>2306225825.8599992</v>
          </cell>
          <cell r="I394">
            <v>2236345021.8600011</v>
          </cell>
          <cell r="J394">
            <v>2288649123.7099996</v>
          </cell>
          <cell r="K394">
            <v>2370690924.8100004</v>
          </cell>
          <cell r="L394">
            <v>2305445089.4099998</v>
          </cell>
          <cell r="M394">
            <v>2403187552.3199997</v>
          </cell>
          <cell r="N394">
            <v>2577209395.5400019</v>
          </cell>
          <cell r="O394">
            <v>12516003993.089998</v>
          </cell>
          <cell r="P394">
            <v>-10664960269.32</v>
          </cell>
          <cell r="Q394">
            <v>25642431337.82</v>
          </cell>
        </row>
        <row r="411">
          <cell r="E411">
            <v>8023028903.2999973</v>
          </cell>
          <cell r="F411">
            <v>9319703312.460001</v>
          </cell>
          <cell r="G411">
            <v>14661955501.280001</v>
          </cell>
          <cell r="H411">
            <v>11147386032.730001</v>
          </cell>
          <cell r="I411">
            <v>12637462135.850002</v>
          </cell>
          <cell r="J411">
            <v>11212338321.139999</v>
          </cell>
          <cell r="K411">
            <v>12379664048.6</v>
          </cell>
          <cell r="L411">
            <v>12591014798.969997</v>
          </cell>
          <cell r="M411">
            <v>13009604729.389997</v>
          </cell>
          <cell r="N411">
            <v>15258396290.160004</v>
          </cell>
          <cell r="O411">
            <v>14253560088.820007</v>
          </cell>
          <cell r="P411">
            <v>18306625457.689995</v>
          </cell>
        </row>
        <row r="427">
          <cell r="E427">
            <v>0</v>
          </cell>
          <cell r="F427">
            <v>0</v>
          </cell>
          <cell r="G427">
            <v>1176790203</v>
          </cell>
          <cell r="H427">
            <v>0</v>
          </cell>
          <cell r="I427">
            <v>0</v>
          </cell>
          <cell r="J427">
            <v>-680826385</v>
          </cell>
          <cell r="K427">
            <v>0</v>
          </cell>
          <cell r="L427">
            <v>0</v>
          </cell>
          <cell r="M427">
            <v>5070536930</v>
          </cell>
          <cell r="N427">
            <v>0</v>
          </cell>
          <cell r="O427">
            <v>0</v>
          </cell>
          <cell r="P427">
            <v>0</v>
          </cell>
        </row>
        <row r="516">
          <cell r="E516">
            <v>1237849281.5799999</v>
          </cell>
          <cell r="F516">
            <v>190738986.58000004</v>
          </cell>
          <cell r="G516">
            <v>539497646.74999952</v>
          </cell>
          <cell r="H516">
            <v>568836986.12000012</v>
          </cell>
          <cell r="I516">
            <v>629119113.48999953</v>
          </cell>
          <cell r="J516">
            <v>593587101.95999992</v>
          </cell>
          <cell r="K516">
            <v>706712229.01999986</v>
          </cell>
          <cell r="L516">
            <v>564088817.92999995</v>
          </cell>
          <cell r="M516">
            <v>635265402.91999984</v>
          </cell>
          <cell r="N516">
            <v>790068300.31000006</v>
          </cell>
          <cell r="O516">
            <v>768908747.42999995</v>
          </cell>
          <cell r="P516">
            <v>1898305177.8000007</v>
          </cell>
          <cell r="Q516">
            <v>9122977791.8900013</v>
          </cell>
        </row>
        <row r="517">
          <cell r="E517">
            <v>963953276.56000006</v>
          </cell>
          <cell r="F517">
            <v>1694695185.1799996</v>
          </cell>
          <cell r="G517">
            <v>6052487792.3800001</v>
          </cell>
          <cell r="H517">
            <v>2197423915.8499999</v>
          </cell>
          <cell r="I517">
            <v>2762517332.9099998</v>
          </cell>
          <cell r="J517">
            <v>1423191332.8700004</v>
          </cell>
          <cell r="K517">
            <v>1818609661.3900001</v>
          </cell>
          <cell r="L517">
            <v>2150459499.8800001</v>
          </cell>
          <cell r="M517">
            <v>2868190332.5900006</v>
          </cell>
          <cell r="N517">
            <v>2208249235.4800005</v>
          </cell>
          <cell r="O517">
            <v>2466343764.5699997</v>
          </cell>
          <cell r="P517">
            <v>690921447.90000057</v>
          </cell>
          <cell r="Q517">
            <v>27297042777.560001</v>
          </cell>
        </row>
        <row r="527">
          <cell r="E527">
            <v>5821.2300000000005</v>
          </cell>
          <cell r="F527">
            <v>7434.2600000000011</v>
          </cell>
          <cell r="G527">
            <v>8069.9699999999993</v>
          </cell>
          <cell r="H527">
            <v>8381.1299999999992</v>
          </cell>
          <cell r="I527">
            <v>9245.8199999999979</v>
          </cell>
          <cell r="J527">
            <v>9195.56</v>
          </cell>
          <cell r="K527">
            <v>9854.34</v>
          </cell>
          <cell r="L527">
            <v>9876.4599999999991</v>
          </cell>
          <cell r="M527">
            <v>9506.14</v>
          </cell>
          <cell r="N527">
            <v>12260.08</v>
          </cell>
          <cell r="O527">
            <v>11018.31</v>
          </cell>
          <cell r="P527">
            <v>15717.4</v>
          </cell>
        </row>
        <row r="528">
          <cell r="E528">
            <v>1237.8499999999999</v>
          </cell>
          <cell r="F528">
            <v>190.74</v>
          </cell>
          <cell r="G528">
            <v>539.5</v>
          </cell>
          <cell r="H528">
            <v>568.84</v>
          </cell>
          <cell r="I528">
            <v>629.12</v>
          </cell>
          <cell r="J528">
            <v>593.59</v>
          </cell>
          <cell r="K528">
            <v>706.71</v>
          </cell>
          <cell r="L528">
            <v>564.09</v>
          </cell>
          <cell r="M528">
            <v>635.27</v>
          </cell>
          <cell r="N528">
            <v>790.07</v>
          </cell>
          <cell r="O528">
            <v>768.91</v>
          </cell>
          <cell r="P528">
            <v>1898.31</v>
          </cell>
        </row>
        <row r="529">
          <cell r="E529">
            <v>963.95</v>
          </cell>
          <cell r="F529">
            <v>1694.7</v>
          </cell>
          <cell r="G529">
            <v>6052.49</v>
          </cell>
          <cell r="H529">
            <v>2197.42</v>
          </cell>
          <cell r="I529">
            <v>2762.52</v>
          </cell>
          <cell r="J529">
            <v>1423.19</v>
          </cell>
          <cell r="K529">
            <v>1818.61</v>
          </cell>
          <cell r="L529">
            <v>2150.46</v>
          </cell>
          <cell r="M529">
            <v>2868.19</v>
          </cell>
          <cell r="N529">
            <v>2208.25</v>
          </cell>
          <cell r="O529">
            <v>2466.34</v>
          </cell>
          <cell r="P529">
            <v>690.92</v>
          </cell>
        </row>
        <row r="530">
          <cell r="E530">
            <v>2500.46</v>
          </cell>
          <cell r="F530">
            <v>2416.21</v>
          </cell>
          <cell r="G530">
            <v>2386.96</v>
          </cell>
          <cell r="H530">
            <v>2306.23</v>
          </cell>
          <cell r="I530">
            <v>2236.35</v>
          </cell>
          <cell r="J530">
            <v>2288.65</v>
          </cell>
          <cell r="K530">
            <v>2370.69</v>
          </cell>
          <cell r="L530">
            <v>2305.4499999999998</v>
          </cell>
          <cell r="M530">
            <v>2403.19</v>
          </cell>
          <cell r="N530">
            <v>2577.21</v>
          </cell>
          <cell r="O530">
            <v>12516</v>
          </cell>
          <cell r="P530">
            <v>-10664.96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lt1"/>
        </a:solidFill>
        <a:ln w="9525" cmpd="sng">
          <a:noFill/>
        </a:ln>
      </a:spPr>
      <a:bodyPr vertOverflow="clip" wrap="square" rtlCol="0" anchor="t">
        <a:noAutofit/>
      </a:bodyPr>
      <a:lstStyle>
        <a:defPPr>
          <a:defRPr sz="1000" b="1">
            <a:solidFill>
              <a:schemeClr val="bg1">
                <a:lumMod val="50000"/>
              </a:schemeClr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Sistema%20de%20Informaci&#243;n%20Financiero.xls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4"/>
  <sheetViews>
    <sheetView workbookViewId="0">
      <selection activeCell="C9" sqref="C9"/>
    </sheetView>
  </sheetViews>
  <sheetFormatPr baseColWidth="10" defaultRowHeight="15"/>
  <cols>
    <col min="1" max="1" width="1" customWidth="1"/>
    <col min="2" max="2" width="48.7109375" bestFit="1" customWidth="1"/>
    <col min="3" max="3" width="18.7109375" bestFit="1" customWidth="1"/>
    <col min="4" max="14" width="18.5703125" bestFit="1" customWidth="1"/>
  </cols>
  <sheetData>
    <row r="1" spans="1:14">
      <c r="A1" s="2"/>
      <c r="B1" s="3" t="s">
        <v>9</v>
      </c>
      <c r="C1" s="3" t="s">
        <v>10</v>
      </c>
      <c r="D1" s="3" t="s">
        <v>11</v>
      </c>
      <c r="E1" s="3" t="s">
        <v>12</v>
      </c>
      <c r="F1" s="3" t="s">
        <v>13</v>
      </c>
      <c r="G1" s="3" t="s">
        <v>14</v>
      </c>
      <c r="H1" s="3" t="s">
        <v>15</v>
      </c>
      <c r="I1" s="3" t="s">
        <v>16</v>
      </c>
      <c r="J1" s="3" t="s">
        <v>17</v>
      </c>
      <c r="K1" s="3" t="s">
        <v>18</v>
      </c>
      <c r="L1" s="3" t="s">
        <v>19</v>
      </c>
      <c r="M1" s="3" t="s">
        <v>20</v>
      </c>
      <c r="N1" s="3" t="s">
        <v>21</v>
      </c>
    </row>
    <row r="2" spans="1:14">
      <c r="A2" s="4"/>
      <c r="B2" s="5" t="s">
        <v>22</v>
      </c>
      <c r="C2" s="6" t="e">
        <f>+#REF!</f>
        <v>#REF!</v>
      </c>
      <c r="D2" s="6">
        <f>+'[3]BG-08'!F7</f>
        <v>694182052844.75</v>
      </c>
      <c r="E2" s="6">
        <f>+'[3]BG-08'!G7</f>
        <v>690853144331.5</v>
      </c>
      <c r="F2" s="6">
        <f>+'[3]BG-08'!H7</f>
        <v>704994083794.84009</v>
      </c>
      <c r="G2" s="6">
        <f>+'[3]BG-08'!I7</f>
        <v>688916823561.17004</v>
      </c>
      <c r="H2" s="6">
        <f>+'[3]BG-08'!J7</f>
        <v>740521231491.02991</v>
      </c>
      <c r="I2" s="6">
        <f>+'[3]BG-08'!K7</f>
        <v>728478120886.94995</v>
      </c>
      <c r="J2" s="6">
        <f>+'[3]BG-08'!L7</f>
        <v>758983928107.31995</v>
      </c>
      <c r="K2" s="6">
        <f>+'[3]BG-08'!M7</f>
        <v>760332131700.15979</v>
      </c>
      <c r="L2" s="6">
        <f>+'[3]BG-08'!N7</f>
        <v>809534344084.0199</v>
      </c>
      <c r="M2" s="6">
        <f>+'[3]BG-08'!O7</f>
        <v>805824698826.19995</v>
      </c>
      <c r="N2" s="6">
        <f>+'[3]BG-08'!P7</f>
        <v>771058984961.34998</v>
      </c>
    </row>
    <row r="3" spans="1:14">
      <c r="A3" s="4"/>
      <c r="B3" s="5" t="s">
        <v>23</v>
      </c>
      <c r="C3" s="6" t="e">
        <f>-#REF!</f>
        <v>#REF!</v>
      </c>
      <c r="D3" s="6">
        <f>-'[3]BG-08'!F165</f>
        <v>-313425898486.15002</v>
      </c>
      <c r="E3" s="6">
        <f>-'[3]BG-08'!G165</f>
        <v>-311187747246.08997</v>
      </c>
      <c r="F3" s="6">
        <f>-'[3]BG-08'!H165</f>
        <v>-325724602357.29999</v>
      </c>
      <c r="G3" s="6">
        <f>-'[3]BG-08'!I165</f>
        <v>-317127682197.40002</v>
      </c>
      <c r="H3" s="6">
        <f>-'[3]BG-08'!J165</f>
        <v>-326014717832.77002</v>
      </c>
      <c r="I3" s="6">
        <f>-'[3]BG-08'!K165</f>
        <v>-321475269564.17004</v>
      </c>
      <c r="J3" s="6">
        <f>-'[3]BG-08'!L165</f>
        <v>-341399568595.52002</v>
      </c>
      <c r="K3" s="6">
        <f>-'[3]BG-08'!M165</f>
        <v>-330334864962.39001</v>
      </c>
      <c r="L3" s="6">
        <f>-'[3]BG-08'!N165</f>
        <v>-353261561480.19006</v>
      </c>
      <c r="M3" s="6">
        <f>-'[3]BG-08'!O165</f>
        <v>-371252912419.47003</v>
      </c>
      <c r="N3" s="6">
        <f>-'[3]BG-08'!P165</f>
        <v>-349019497257</v>
      </c>
    </row>
    <row r="4" spans="1:14">
      <c r="A4" s="4"/>
      <c r="B4" s="5" t="s">
        <v>24</v>
      </c>
      <c r="C4" s="6" t="e">
        <f>+#REF!</f>
        <v>#REF!</v>
      </c>
      <c r="D4" s="6">
        <f>'[3]BG-08'!F303</f>
        <v>116660286000</v>
      </c>
      <c r="E4" s="6">
        <f>'[3]BG-08'!G303</f>
        <v>116660286000</v>
      </c>
      <c r="F4" s="6">
        <f>'[3]BG-08'!H303</f>
        <v>116660286000</v>
      </c>
      <c r="G4" s="6">
        <f>'[3]BG-08'!I303</f>
        <v>116660286000</v>
      </c>
      <c r="H4" s="6">
        <f>'[3]BG-08'!J303</f>
        <v>116660286000</v>
      </c>
      <c r="I4" s="6">
        <f>'[3]BG-08'!K303</f>
        <v>116660286000</v>
      </c>
      <c r="J4" s="6">
        <f>'[3]BG-08'!L303</f>
        <v>116660286000</v>
      </c>
      <c r="K4" s="6">
        <f>'[3]BG-08'!M303</f>
        <v>116660286000</v>
      </c>
      <c r="L4" s="6">
        <f>'[3]BG-08'!N303</f>
        <v>116660286000</v>
      </c>
      <c r="M4" s="6">
        <f>'[3]BG-08'!O303</f>
        <v>116660286000</v>
      </c>
      <c r="N4" s="6">
        <f>'[3]BG-08'!P303</f>
        <v>116660286000</v>
      </c>
    </row>
    <row r="5" spans="1:14">
      <c r="A5" s="7"/>
      <c r="B5" s="8" t="s">
        <v>25</v>
      </c>
      <c r="C5" s="6" t="e">
        <f>+#REF!</f>
        <v>#REF!</v>
      </c>
      <c r="D5" s="6">
        <f>'[3]BG-08'!F310</f>
        <v>17696694279.59</v>
      </c>
      <c r="E5" s="6">
        <f>'[3]BG-08'!G310</f>
        <v>17696694279.59</v>
      </c>
      <c r="F5" s="6">
        <f>'[3]BG-08'!H310</f>
        <v>17696694279.59</v>
      </c>
      <c r="G5" s="6">
        <f>'[3]BG-08'!I310</f>
        <v>17696694279.59</v>
      </c>
      <c r="H5" s="6">
        <f>'[3]BG-08'!J310</f>
        <v>17696694279.59</v>
      </c>
      <c r="I5" s="6">
        <f>'[3]BG-08'!K310</f>
        <v>17696694279.59</v>
      </c>
      <c r="J5" s="6">
        <f>'[3]BG-08'!L310</f>
        <v>17696694279.59</v>
      </c>
      <c r="K5" s="6">
        <f>'[3]BG-08'!M310</f>
        <v>17696694279.59</v>
      </c>
      <c r="L5" s="6">
        <f>'[3]BG-08'!N310</f>
        <v>17696694279.59</v>
      </c>
      <c r="M5" s="6">
        <f>'[3]BG-08'!O310</f>
        <v>17696694279.59</v>
      </c>
      <c r="N5" s="6">
        <f>'[3]BG-08'!P310</f>
        <v>17696694279.59</v>
      </c>
    </row>
    <row r="6" spans="1:14">
      <c r="A6" s="7"/>
      <c r="B6" s="8" t="s">
        <v>26</v>
      </c>
      <c r="C6" s="9" t="e">
        <f>+#REF!</f>
        <v>#REF!</v>
      </c>
      <c r="D6" s="9" t="e">
        <f>+'[3]BG-08'!$D$312-D$8</f>
        <v>#REF!</v>
      </c>
      <c r="E6" s="9" t="e">
        <f>+'[3]BG-08'!$D$312-E$8</f>
        <v>#REF!</v>
      </c>
      <c r="F6" s="9" t="e">
        <f>+'[3]BG-08'!$D$312-F$8</f>
        <v>#REF!</v>
      </c>
      <c r="G6" s="9" t="e">
        <f>+'[3]BG-08'!$D$312-G$8</f>
        <v>#REF!</v>
      </c>
      <c r="H6" s="9" t="e">
        <f>+'[3]BG-08'!$D$312-H$8</f>
        <v>#REF!</v>
      </c>
      <c r="I6" s="9" t="e">
        <f>+'[3]BG-08'!$D$312-I$8</f>
        <v>#REF!</v>
      </c>
      <c r="J6" s="9" t="e">
        <f>+'[3]BG-08'!$D$312-J$8</f>
        <v>#REF!</v>
      </c>
      <c r="K6" s="9" t="e">
        <f>+'[3]BG-08'!$D$312-K$8</f>
        <v>#REF!</v>
      </c>
      <c r="L6" s="9" t="e">
        <f>+'[3]BG-08'!$D$312-L$8</f>
        <v>#REF!</v>
      </c>
      <c r="M6" s="9" t="e">
        <f>+'[3]BG-08'!$D$312-M$8</f>
        <v>#REF!</v>
      </c>
      <c r="N6" s="9" t="e">
        <f>+'[3]BG-08'!$D$312-N$8</f>
        <v>#REF!</v>
      </c>
    </row>
    <row r="7" spans="1:14">
      <c r="A7" s="7"/>
      <c r="B7" s="10" t="s">
        <v>27</v>
      </c>
      <c r="C7" s="11" t="e">
        <f>-'[3]BG-08'!E312+'[3]BG-08'!$D$312+C9</f>
        <v>#REF!</v>
      </c>
      <c r="D7" s="11" t="e">
        <f>-'[3]BG-08'!F312+'[3]BG-08'!$D$312+D9</f>
        <v>#REF!</v>
      </c>
      <c r="E7" s="11" t="e">
        <f>-(-'[3]BG-08'!G$312+'[3]BG-08'!$D$312+E9)</f>
        <v>#REF!</v>
      </c>
      <c r="F7" s="11" t="e">
        <f>(-'[3]BG-08'!H$312+'[3]BG-08'!$D$312+F9)*-1</f>
        <v>#REF!</v>
      </c>
      <c r="G7" s="11" t="e">
        <f>(-'[3]BG-08'!I312+'[3]BG-08'!$D$312+G9)*-1</f>
        <v>#REF!</v>
      </c>
      <c r="H7" s="11" t="e">
        <f>(-'[3]BG-08'!J312+'[3]BG-08'!$D$312+H9)*-1</f>
        <v>#REF!</v>
      </c>
      <c r="I7" s="11" t="e">
        <f>(-'[3]BG-08'!K312+'[3]BG-08'!$D$312+I9)*-1</f>
        <v>#REF!</v>
      </c>
      <c r="J7" s="11" t="e">
        <f>(-'[3]BG-08'!L312+'[3]BG-08'!$D$312+J9)*-1</f>
        <v>#REF!</v>
      </c>
      <c r="K7" s="11" t="e">
        <f>(-'[3]BG-08'!M312+'[3]BG-08'!$D$312+K9)*-1</f>
        <v>#REF!</v>
      </c>
      <c r="L7" s="11" t="e">
        <f>(-'[3]BG-08'!N312+'[3]BG-08'!$D$312+L9)*-1</f>
        <v>#REF!</v>
      </c>
      <c r="M7" s="11" t="e">
        <f>(-'[3]BG-08'!O312+'[3]BG-08'!$D$312+M9)*-1</f>
        <v>#REF!</v>
      </c>
      <c r="N7" s="11" t="e">
        <f>(-'[3]BG-08'!P312+'[3]BG-08'!$D$312+N9)*-1</f>
        <v>#REF!</v>
      </c>
    </row>
    <row r="8" spans="1:14">
      <c r="A8" s="7"/>
      <c r="B8" s="10" t="s">
        <v>28</v>
      </c>
      <c r="C8" s="12" t="e">
        <f t="array" ref="C8">SUM(IF("2621"='[3]B-BG'!$I$840:$I$1900,1,0)*IF("32"='[3]B-BG'!$C$840:$C$1900,1,0)*-('[3]B-BG'!$M$840:$M$1900))+SUM(IF("2921"='[3]B-BG'!$I$840:$I$1900,1,0)*IF("32"='[3]B-BG'!$C$840:$C$1900,1,0)*-('[3]B-BG'!$M$840:$M$1900))</f>
        <v>#REF!</v>
      </c>
      <c r="D8" s="12" t="e">
        <f t="array" ref="D8">SUM(IF("2621"='[3]B-BG'!$I$840:$I$1900,1,0)*IF("32"='[3]B-BG'!$C$840:$C$1900,1,0)*-('[3]B-BG'!$M$840:$M$1900))+SUM(IF("2921"='[3]B-BG'!$I$840:$I$1900,1,0)*IF("32"='[3]B-BG'!$C$840:$C$1900,1,0)*-('[3]B-BG'!$M$840:$M$1900))</f>
        <v>#REF!</v>
      </c>
      <c r="E8" s="12" t="e">
        <f t="array" ref="E8">SUM(IF("2621"='[3]B-BG'!$I$840:$I$1900,1,0)*IF("32"='[3]B-BG'!$C$840:$C$1900,1,0)*-('[3]B-BG'!$M$840:$M$1900))+SUM(IF("2921"='[3]B-BG'!$I$840:$I$1900,1,0)*IF("32"='[3]B-BG'!$C$840:$C$1900,1,0)*-('[3]B-BG'!$M$840:$M$1900))</f>
        <v>#REF!</v>
      </c>
      <c r="F8" s="12" t="e">
        <f t="array" ref="F8">SUM(IF("2621"='[3]B-BG'!$I$840:$I$1900,1,0)*IF("32"='[3]B-BG'!$C$840:$C$1900,1,0)*-('[3]B-BG'!$M$840:$M$1900))+SUM(IF("2921"='[3]B-BG'!$I$840:$I$1900,1,0)*IF("32"='[3]B-BG'!$C$840:$C$1900,1,0)*-('[3]B-BG'!$M$840:$M$1900))</f>
        <v>#REF!</v>
      </c>
      <c r="G8" s="12" t="e">
        <f t="array" ref="G8">SUM(IF("2621"='[3]B-BG'!$I$840:$I$1900,1,0)*IF("32"='[3]B-BG'!$C$840:$C$1900,1,0)*-('[3]B-BG'!$M$840:$M$1900))+SUM(IF("2921"='[3]B-BG'!$I$840:$I$1900,1,0)*IF("32"='[3]B-BG'!$C$840:$C$1900,1,0)*-('[3]B-BG'!$M$840:$M$1900))</f>
        <v>#REF!</v>
      </c>
      <c r="H8" s="12" t="e">
        <f t="array" ref="H8">SUM(IF("2621"='[3]B-BG'!$I$840:$I$1900,1,0)*IF("32"='[3]B-BG'!$C$840:$C$1900,1,0)*-('[3]B-BG'!$M$840:$M$1900))+SUM(IF("2921"='[3]B-BG'!$I$840:$I$1900,1,0)*IF("32"='[3]B-BG'!$C$840:$C$1900,1,0)*-('[3]B-BG'!$M$840:$M$1900))</f>
        <v>#REF!</v>
      </c>
      <c r="I8" s="12" t="e">
        <f t="array" ref="I8">SUM(IF("2621"='[3]B-BG'!$I$840:$I$1900,1,0)*IF("32"='[3]B-BG'!$C$840:$C$1900,1,0)*-('[3]B-BG'!$M$840:$M$1900))+SUM(IF("2921"='[3]B-BG'!$I$840:$I$1900,1,0)*IF("32"='[3]B-BG'!$C$840:$C$1900,1,0)*-('[3]B-BG'!$M$840:$M$1900))</f>
        <v>#REF!</v>
      </c>
      <c r="J8" s="12" t="e">
        <f t="array" ref="J8">SUM(IF("2621"='[3]B-BG'!$I$840:$I$1900,1,0)*IF("32"='[3]B-BG'!$C$840:$C$1900,1,0)*-('[3]B-BG'!$M$840:$M$1900))+SUM(IF("2921"='[3]B-BG'!$I$840:$I$1900,1,0)*IF("32"='[3]B-BG'!$C$840:$C$1900,1,0)*-('[3]B-BG'!$M$840:$M$1900))</f>
        <v>#REF!</v>
      </c>
      <c r="K8" s="12" t="e">
        <f t="array" ref="K8">SUM(IF("2621"='[3]B-BG'!$I$840:$I$1900,1,0)*IF("32"='[3]B-BG'!$C$840:$C$1900,1,0)*-('[3]B-BG'!$M$840:$M$1900))+SUM(IF("2921"='[3]B-BG'!$I$840:$I$1900,1,0)*IF("32"='[3]B-BG'!$C$840:$C$1900,1,0)*-('[3]B-BG'!$M$840:$M$1900))</f>
        <v>#REF!</v>
      </c>
      <c r="L8" s="12" t="e">
        <f t="array" ref="L8">SUM(IF("2621"='[3]B-BG'!$I$840:$I$1900,1,0)*IF("32"='[3]B-BG'!$C$840:$C$1900,1,0)*-('[3]B-BG'!$M$840:$M$1900))+SUM(IF("2921"='[3]B-BG'!$I$840:$I$1900,1,0)*IF("32"='[3]B-BG'!$C$840:$C$1900,1,0)*-('[3]B-BG'!$M$840:$M$1900))</f>
        <v>#REF!</v>
      </c>
      <c r="M8" s="12" t="e">
        <f t="array" ref="M8">SUM(IF("2621"='[3]B-BG'!$I$840:$I$1900,1,0)*IF("32"='[3]B-BG'!$C$840:$C$1900,1,0)*-('[3]B-BG'!$M$840:$M$1900))+SUM(IF("2921"='[3]B-BG'!$I$840:$I$1900,1,0)*IF("32"='[3]B-BG'!$C$840:$C$1900,1,0)*-('[3]B-BG'!$M$840:$M$1900))</f>
        <v>#REF!</v>
      </c>
      <c r="N8" s="12" t="e">
        <f t="array" ref="N8">SUM(IF("2621"='[3]B-BG'!$I$840:$I$1900,1,0)*IF("32"='[3]B-BG'!$C$840:$C$1900,1,0)*-('[3]B-BG'!$M$840:$M$1900))+SUM(IF("2921"='[3]B-BG'!$I$840:$I$1900,1,0)*IF("32"='[3]B-BG'!$C$840:$C$1900,1,0)*-('[3]B-BG'!$M$840:$M$1900))</f>
        <v>#REF!</v>
      </c>
    </row>
    <row r="9" spans="1:14">
      <c r="A9" s="7"/>
      <c r="B9" s="10" t="s">
        <v>29</v>
      </c>
      <c r="C9" s="12" t="e">
        <f t="array" ref="C9">SUM(IF("2621"='[3]B-BG'!$I$840:$I$1900,1,0)*IF("32"='[3]B-BG'!$C$840:$C$1900,1,0)*-('[3]B-BG'!N$840:N$1900))+SUM(IF("2921"='[3]B-BG'!$I$840:$I$1900,1,0)*IF("32"='[3]B-BG'!$C$840:$C$1900,1,0)*-('[3]B-BG'!N$840:N$1900))-C8</f>
        <v>#REF!</v>
      </c>
      <c r="D9" s="12" t="e">
        <f t="array" ref="D9">SUM(IF("2621"='[3]B-BG'!$I$840:$I$1900,1,0)*IF("32"='[3]B-BG'!$C$840:$C$1900,1,0)*-('[3]B-BG'!O$840:O$1900))+SUM(IF("2921"='[3]B-BG'!$I$840:$I$1900,1,0)*IF("32"='[3]B-BG'!$C$840:$C$1900,1,0)*-('[3]B-BG'!O$840:O$1900))-D8</f>
        <v>#REF!</v>
      </c>
      <c r="E9" s="12" t="e">
        <f t="array" ref="E9">SUM(IF("2621"='[3]B-BG'!$I$840:$I$1900,1,0)*IF("32"='[3]B-BG'!$C$840:$C$1900,1,0)*-('[3]B-BG'!P$840:P$1900))+SUM(IF("2921"='[3]B-BG'!$I$840:$I$1900,1,0)*IF("32"='[3]B-BG'!$C$840:$C$1900,1,0)*-('[3]B-BG'!P$840:P$1900))-E8</f>
        <v>#REF!</v>
      </c>
      <c r="F9" s="12" t="e">
        <f t="array" ref="F9">SUM(IF("2621"='[3]B-BG'!$I$840:$I$1900,1,0)*IF("32"='[3]B-BG'!$C$840:$C$1900,1,0)*-('[3]B-BG'!Q$840:Q$1900))+SUM(IF("2921"='[3]B-BG'!$I$840:$I$1900,1,0)*IF("32"='[3]B-BG'!$C$840:$C$1900,1,0)*-('[3]B-BG'!Q$840:Q$1900))-F8</f>
        <v>#REF!</v>
      </c>
      <c r="G9" s="12" t="e">
        <f t="array" ref="G9">SUM(IF("2621"='[3]B-BG'!$I$840:$I$1900,1,0)*IF("32"='[3]B-BG'!$C$840:$C$1900,1,0)*-('[3]B-BG'!R$840:R$1900))+SUM(IF("2921"='[3]B-BG'!$I$840:$I$1900,1,0)*IF("32"='[3]B-BG'!$C$840:$C$1900,1,0)*-('[3]B-BG'!R$840:R$1900))-G8</f>
        <v>#REF!</v>
      </c>
      <c r="H9" s="12" t="e">
        <f t="array" ref="H9">SUM(IF("2621"='[3]B-BG'!$I$840:$I$1900,1,0)*IF("32"='[3]B-BG'!$C$840:$C$1900,1,0)*-('[3]B-BG'!S$840:S$1900))+SUM(IF("2921"='[3]B-BG'!$I$840:$I$1900,1,0)*IF("32"='[3]B-BG'!$C$840:$C$1900,1,0)*-('[3]B-BG'!S$840:S$1900))-H8</f>
        <v>#REF!</v>
      </c>
      <c r="I9" s="12" t="e">
        <f t="array" ref="I9">SUM(IF("2621"='[3]B-BG'!$I$840:$I$1900,1,0)*IF("32"='[3]B-BG'!$C$840:$C$1900,1,0)*-('[3]B-BG'!T$840:T$1900))+SUM(IF("2921"='[3]B-BG'!$I$840:$I$1900,1,0)*IF("32"='[3]B-BG'!$C$840:$C$1900,1,0)*-('[3]B-BG'!T$840:T$1900))-I8</f>
        <v>#REF!</v>
      </c>
      <c r="J9" s="12" t="e">
        <f t="array" ref="J9">SUM(IF("2621"='[3]B-BG'!$I$840:$I$1900,1,0)*IF("32"='[3]B-BG'!$C$840:$C$1900,1,0)*-('[3]B-BG'!U$840:U$1900))+SUM(IF("2921"='[3]B-BG'!$I$840:$I$1900,1,0)*IF("32"='[3]B-BG'!$C$840:$C$1900,1,0)*-('[3]B-BG'!U$840:U$1900))-J8</f>
        <v>#REF!</v>
      </c>
      <c r="K9" s="12" t="e">
        <f t="array" ref="K9">SUM(IF("2621"='[3]B-BG'!$I$840:$I$1900,1,0)*IF("32"='[3]B-BG'!$C$840:$C$1900,1,0)*-('[3]B-BG'!V$840:V$1900))+SUM(IF("2921"='[3]B-BG'!$I$840:$I$1900,1,0)*IF("32"='[3]B-BG'!$C$840:$C$1900,1,0)*-('[3]B-BG'!V$840:V$1900))-K8</f>
        <v>#REF!</v>
      </c>
      <c r="L9" s="12" t="e">
        <f t="array" ref="L9">SUM(IF("2621"='[3]B-BG'!$I$840:$I$1900,1,0)*IF("32"='[3]B-BG'!$C$840:$C$1900,1,0)*-('[3]B-BG'!W$840:W$1900))+SUM(IF("2921"='[3]B-BG'!$I$840:$I$1900,1,0)*IF("32"='[3]B-BG'!$C$840:$C$1900,1,0)*-('[3]B-BG'!W$840:W$1900))-L8</f>
        <v>#REF!</v>
      </c>
      <c r="M9" s="12" t="e">
        <f t="array" ref="M9">SUM(IF("2621"='[3]B-BG'!$I$840:$I$1900,1,0)*IF("32"='[3]B-BG'!$C$840:$C$1900,1,0)*-('[3]B-BG'!X$840:X$1900))+SUM(IF("2921"='[3]B-BG'!$I$840:$I$1900,1,0)*IF("32"='[3]B-BG'!$C$840:$C$1900,1,0)*-('[3]B-BG'!X$840:X$1900))-M8</f>
        <v>#REF!</v>
      </c>
      <c r="N9" s="12" t="e">
        <f t="array" ref="N9">SUM(IF("2621"='[3]B-BG'!$I$840:$I$1900,1,0)*IF("32"='[3]B-BG'!$C$840:$C$1900,1,0)*-('[3]B-BG'!Y$840:Y$1900))+SUM(IF("2921"='[3]B-BG'!$I$840:$I$1900,1,0)*IF("32"='[3]B-BG'!$C$840:$C$1900,1,0)*-('[3]B-BG'!Y$840:Y$1900))-N8</f>
        <v>#REF!</v>
      </c>
    </row>
    <row r="10" spans="1:14">
      <c r="A10" s="7"/>
      <c r="B10" s="8" t="s">
        <v>30</v>
      </c>
      <c r="C10" s="6" t="e">
        <f>+#REF!</f>
        <v>#REF!</v>
      </c>
      <c r="D10" s="6">
        <f>'[3]BG-08'!F314</f>
        <v>34534984264.389999</v>
      </c>
      <c r="E10" s="6">
        <f>'[3]BG-08'!G314</f>
        <v>55563553390.849991</v>
      </c>
      <c r="F10" s="6">
        <f>'[3]BG-08'!H314</f>
        <v>55563553390.849991</v>
      </c>
      <c r="G10" s="6">
        <f>'[3]BG-08'!I314</f>
        <v>55563553390.849991</v>
      </c>
      <c r="H10" s="6">
        <f>'[3]BG-08'!J314</f>
        <v>55563553390.849998</v>
      </c>
      <c r="I10" s="6">
        <f>'[3]BG-08'!K314</f>
        <v>55563553390.849998</v>
      </c>
      <c r="J10" s="6">
        <f>'[3]BG-08'!L314</f>
        <v>55563553390.849998</v>
      </c>
      <c r="K10" s="6">
        <f>'[3]BG-08'!M314</f>
        <v>55563553390.849998</v>
      </c>
      <c r="L10" s="6">
        <f>'[3]BG-08'!N314</f>
        <v>55563553390.849998</v>
      </c>
      <c r="M10" s="6">
        <f>'[3]BG-08'!O314</f>
        <v>55563553390.849998</v>
      </c>
      <c r="N10" s="6">
        <f>'[3]BG-08'!P314</f>
        <v>55563553390.849998</v>
      </c>
    </row>
    <row r="11" spans="1:14">
      <c r="A11" s="4"/>
      <c r="B11" s="8" t="s">
        <v>31</v>
      </c>
      <c r="C11" s="13" t="e">
        <f>+#REF!-C12</f>
        <v>#REF!</v>
      </c>
      <c r="D11" s="13">
        <f>'[3]BG-08'!F320-D12</f>
        <v>12437968473</v>
      </c>
      <c r="E11" s="13">
        <f>'[3]BG-08'!G320-E12</f>
        <v>12437968473</v>
      </c>
      <c r="F11" s="13">
        <f>'[3]BG-08'!H320-F12</f>
        <v>12437968473</v>
      </c>
      <c r="G11" s="13">
        <f>'[3]BG-08'!I320-G12</f>
        <v>12437968473</v>
      </c>
      <c r="H11" s="13">
        <f>'[3]BG-08'!J320-H12</f>
        <v>12437968473</v>
      </c>
      <c r="I11" s="13">
        <f>'[3]BG-08'!K320-I12</f>
        <v>12437968473</v>
      </c>
      <c r="J11" s="13">
        <f>'[3]BG-08'!L320-J12</f>
        <v>12437968473</v>
      </c>
      <c r="K11" s="13">
        <f>'[3]BG-08'!M320-K12</f>
        <v>12437968473</v>
      </c>
      <c r="L11" s="13">
        <f>'[3]BG-08'!N320-L12</f>
        <v>12437968473</v>
      </c>
      <c r="M11" s="13">
        <f>'[3]BG-08'!O320-M12</f>
        <v>12437968473</v>
      </c>
      <c r="N11" s="13">
        <f>'[3]BG-08'!P320-N12</f>
        <v>12437968473</v>
      </c>
    </row>
    <row r="12" spans="1:14">
      <c r="A12" s="4"/>
      <c r="B12" s="14" t="s">
        <v>32</v>
      </c>
      <c r="C12" s="15" t="e">
        <f>+#REF!</f>
        <v>#REF!</v>
      </c>
      <c r="D12" s="15">
        <f>+'[3]BG-08'!F324</f>
        <v>-4617386000</v>
      </c>
      <c r="E12" s="15">
        <f>+'[3]BG-08'!G324</f>
        <v>-4617386000</v>
      </c>
      <c r="F12" s="15">
        <f>+'[3]BG-08'!H324</f>
        <v>-4617386000</v>
      </c>
      <c r="G12" s="15">
        <f>+'[3]BG-08'!I324</f>
        <v>-4617386000</v>
      </c>
      <c r="H12" s="15">
        <f>+'[3]BG-08'!J324</f>
        <v>-4617386000</v>
      </c>
      <c r="I12" s="15">
        <f>+'[3]BG-08'!K324</f>
        <v>-4617386000</v>
      </c>
      <c r="J12" s="15">
        <f>+'[3]BG-08'!L324</f>
        <v>-4617386000</v>
      </c>
      <c r="K12" s="15">
        <f>+'[3]BG-08'!M324</f>
        <v>-4617386000</v>
      </c>
      <c r="L12" s="15">
        <f>+'[3]BG-08'!N324</f>
        <v>-4617386000</v>
      </c>
      <c r="M12" s="15">
        <f>+'[3]BG-08'!O324</f>
        <v>-4617386000</v>
      </c>
      <c r="N12" s="15">
        <f>+'[3]BG-08'!P324</f>
        <v>-4617386000</v>
      </c>
    </row>
    <row r="13" spans="1:14">
      <c r="A13" s="4"/>
      <c r="B13" s="8" t="s">
        <v>33</v>
      </c>
      <c r="C13" s="13" t="e">
        <f>+#REF!-C15</f>
        <v>#REF!</v>
      </c>
      <c r="D13" s="13" t="e">
        <f>+'[3]BG-08'!F326-D15</f>
        <v>#REF!</v>
      </c>
      <c r="E13" s="13" t="e">
        <f>+'[3]BG-08'!G326-E15</f>
        <v>#REF!</v>
      </c>
      <c r="F13" s="13" t="e">
        <f>+'[3]BG-08'!H326-F15</f>
        <v>#REF!</v>
      </c>
      <c r="G13" s="13" t="e">
        <f>+'[3]BG-08'!I326-G15</f>
        <v>#REF!</v>
      </c>
      <c r="H13" s="13" t="e">
        <f>+'[3]BG-08'!J326-H15</f>
        <v>#REF!</v>
      </c>
      <c r="I13" s="13" t="e">
        <f>+'[3]BG-08'!K326-I15</f>
        <v>#REF!</v>
      </c>
      <c r="J13" s="13" t="e">
        <f>+'[3]BG-08'!L326-J15</f>
        <v>#REF!</v>
      </c>
      <c r="K13" s="13" t="e">
        <f>+'[3]BG-08'!M326-K15</f>
        <v>#REF!</v>
      </c>
      <c r="L13" s="13" t="e">
        <f>+'[3]BG-08'!N326-L15</f>
        <v>#REF!</v>
      </c>
      <c r="M13" s="13" t="e">
        <f>+'[3]BG-08'!O326-M15</f>
        <v>#REF!</v>
      </c>
      <c r="N13" s="13" t="e">
        <f>'[3]BG-08'!P328-N15</f>
        <v>#REF!</v>
      </c>
    </row>
    <row r="14" spans="1:14">
      <c r="A14" s="4"/>
      <c r="B14" s="8" t="s">
        <v>34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</row>
    <row r="15" spans="1:14">
      <c r="A15" s="4"/>
      <c r="B15" s="14" t="s">
        <v>35</v>
      </c>
      <c r="C15" s="16" t="e">
        <f>SUM(C30:C33)</f>
        <v>#REF!</v>
      </c>
      <c r="D15" s="16" t="e">
        <f>SUM(D30:D33)</f>
        <v>#REF!</v>
      </c>
      <c r="E15" s="16" t="e">
        <f t="shared" ref="E15:N15" si="0">SUM(E30:E33)</f>
        <v>#REF!</v>
      </c>
      <c r="F15" s="16" t="e">
        <f t="shared" si="0"/>
        <v>#REF!</v>
      </c>
      <c r="G15" s="16" t="e">
        <f t="shared" si="0"/>
        <v>#REF!</v>
      </c>
      <c r="H15" s="16" t="e">
        <f t="shared" si="0"/>
        <v>#REF!</v>
      </c>
      <c r="I15" s="16" t="e">
        <f t="shared" si="0"/>
        <v>#REF!</v>
      </c>
      <c r="J15" s="16" t="e">
        <f t="shared" si="0"/>
        <v>#REF!</v>
      </c>
      <c r="K15" s="16" t="e">
        <f t="shared" si="0"/>
        <v>#REF!</v>
      </c>
      <c r="L15" s="16" t="e">
        <f>SUM(L30:L33)</f>
        <v>#REF!</v>
      </c>
      <c r="M15" s="16" t="e">
        <f>SUM(M30:M33)</f>
        <v>#REF!</v>
      </c>
      <c r="N15" s="16" t="e">
        <f t="shared" si="0"/>
        <v>#REF!</v>
      </c>
    </row>
    <row r="16" spans="1:14">
      <c r="A16" s="4"/>
      <c r="B16" s="8" t="s">
        <v>36</v>
      </c>
      <c r="C16" s="13" t="e">
        <f>+#REF!</f>
        <v>#REF!</v>
      </c>
      <c r="D16" s="13">
        <f>'[3]BG-08'!F331</f>
        <v>21028569126.459999</v>
      </c>
      <c r="E16" s="13">
        <f>'[3]BG-08'!G331</f>
        <v>0</v>
      </c>
      <c r="F16" s="13">
        <f>'[3]BG-08'!H331</f>
        <v>0</v>
      </c>
      <c r="G16" s="13">
        <f>'[3]BG-08'!I331</f>
        <v>0</v>
      </c>
      <c r="H16" s="13">
        <f>'[3]BG-08'!J331</f>
        <v>0</v>
      </c>
      <c r="I16" s="13">
        <f>'[3]BG-08'!K331</f>
        <v>0</v>
      </c>
      <c r="J16" s="13">
        <f>'[3]BG-08'!L331</f>
        <v>0</v>
      </c>
      <c r="K16" s="13">
        <f>-'[3]BG-08'!M331</f>
        <v>0</v>
      </c>
      <c r="L16" s="13">
        <f>-'[3]BG-08'!N331</f>
        <v>0</v>
      </c>
      <c r="M16" s="13">
        <f>-'[3]BG-08'!O331</f>
        <v>0</v>
      </c>
      <c r="N16" s="13">
        <f>'[3]BG-08'!P331</f>
        <v>0</v>
      </c>
    </row>
    <row r="17" spans="1:14">
      <c r="A17" s="4"/>
      <c r="B17" s="8" t="s">
        <v>37</v>
      </c>
      <c r="C17" s="13" t="e">
        <f>+#REF!</f>
        <v>#REF!</v>
      </c>
      <c r="D17" s="13">
        <f>'[3]BG-08'!F340</f>
        <v>211990667459.35999</v>
      </c>
      <c r="E17" s="13">
        <f>'[3]BG-08'!G340</f>
        <v>211990667459.35999</v>
      </c>
      <c r="F17" s="13">
        <f>'[3]BG-08'!H340</f>
        <v>211990667459.35999</v>
      </c>
      <c r="G17" s="13">
        <f>'[3]BG-08'!I340</f>
        <v>211990667459.35999</v>
      </c>
      <c r="H17" s="13">
        <f>'[3]BG-08'!J340</f>
        <v>211990667459.35999</v>
      </c>
      <c r="I17" s="13">
        <f>'[3]BG-08'!K340</f>
        <v>211990667459.35999</v>
      </c>
      <c r="J17" s="13">
        <f>'[3]BG-08'!L340</f>
        <v>211990667459.35999</v>
      </c>
      <c r="K17" s="13">
        <f>'[3]BG-08'!M340</f>
        <v>211990667459.35999</v>
      </c>
      <c r="L17" s="13">
        <f>'[3]BG-08'!N340</f>
        <v>211990667459.35999</v>
      </c>
      <c r="M17" s="13">
        <f>'[3]BG-08'!O340</f>
        <v>211990667459.35999</v>
      </c>
      <c r="N17" s="13">
        <f>'[3]BG-08'!P340</f>
        <v>211761898183.59</v>
      </c>
    </row>
    <row r="18" spans="1:14">
      <c r="A18" s="7"/>
      <c r="B18" s="8" t="s">
        <v>38</v>
      </c>
      <c r="C18" s="6" t="e">
        <f>+#REF!</f>
        <v>#REF!</v>
      </c>
      <c r="D18" s="6">
        <f>'[3]BG-08'!$E$339</f>
        <v>73114.86</v>
      </c>
      <c r="E18" s="6">
        <f>'[3]BG-08'!$E$339</f>
        <v>73114.86</v>
      </c>
      <c r="F18" s="6">
        <f>'[3]BG-08'!$E$339</f>
        <v>73114.86</v>
      </c>
      <c r="G18" s="6">
        <f>'[3]BG-08'!$E$339</f>
        <v>73114.86</v>
      </c>
      <c r="H18" s="6">
        <f>'[3]BG-08'!$E$339</f>
        <v>73114.86</v>
      </c>
      <c r="I18" s="6">
        <f>'[3]BG-08'!$E$339</f>
        <v>73114.86</v>
      </c>
      <c r="J18" s="6">
        <f>'[3]BG-08'!$E$339</f>
        <v>73114.86</v>
      </c>
      <c r="K18" s="6">
        <f>'[3]BG-08'!$E$339</f>
        <v>73114.86</v>
      </c>
      <c r="L18" s="6">
        <f>'[3]BG-08'!$E$339</f>
        <v>73114.86</v>
      </c>
      <c r="M18" s="6">
        <f>'[3]BG-08'!$E$339</f>
        <v>73114.86</v>
      </c>
      <c r="N18" s="6">
        <f>'[3]BG-08'!$E$339</f>
        <v>73114.86</v>
      </c>
    </row>
    <row r="19" spans="1:14">
      <c r="A19" s="17"/>
      <c r="B19" s="8" t="s">
        <v>39</v>
      </c>
      <c r="C19" s="6" t="e">
        <f>+#REF!-#REF!</f>
        <v>#REF!</v>
      </c>
      <c r="D19" s="6">
        <f>'[3]BG-08'!F339-'[3]BG-08'!$D$339</f>
        <v>0</v>
      </c>
      <c r="E19" s="6">
        <f>'[3]BG-08'!G339-'[3]BG-08'!$D$339</f>
        <v>-3</v>
      </c>
      <c r="F19" s="6">
        <f>'[3]BG-08'!H339-'[3]BG-08'!$D$339</f>
        <v>-3</v>
      </c>
      <c r="G19" s="6">
        <f>'[3]BG-08'!I339-'[3]BG-08'!$D$339</f>
        <v>-3</v>
      </c>
      <c r="H19" s="6">
        <f>'[3]BG-08'!J339-'[3]BG-08'!$D$339</f>
        <v>228944007</v>
      </c>
      <c r="I19" s="6">
        <f>'[3]BG-08'!K339-'[3]BG-08'!$D$339</f>
        <v>228944007</v>
      </c>
      <c r="J19" s="6">
        <f>'[3]BG-08'!L339-'[3]BG-08'!$D$339</f>
        <v>228944007</v>
      </c>
      <c r="K19" s="6">
        <f>'[3]BG-08'!M339-'[3]BG-08'!$D$339</f>
        <v>4979497026</v>
      </c>
      <c r="L19" s="6">
        <f>'[3]BG-08'!N339-'[3]BG-08'!$D$339</f>
        <v>4979497026</v>
      </c>
      <c r="M19" s="9">
        <f>'[3]BG-08'!O339-'[3]BG-08'!$D$339</f>
        <v>4979497026</v>
      </c>
      <c r="N19" s="6">
        <f>'[3]BG-08'!P339-'[3]BG-08'!$D$339</f>
        <v>4960599762</v>
      </c>
    </row>
    <row r="20" spans="1:14">
      <c r="A20" s="18"/>
      <c r="B20" s="8" t="s">
        <v>40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</row>
    <row r="21" spans="1:14">
      <c r="A21" s="7"/>
      <c r="B21" s="14" t="s">
        <v>41</v>
      </c>
      <c r="C21" s="19" t="e">
        <f>SUM(C4:C20)</f>
        <v>#REF!</v>
      </c>
      <c r="D21" s="19" t="e">
        <f t="shared" ref="D21:N21" si="1">SUM(D4:D20)</f>
        <v>#REF!</v>
      </c>
      <c r="E21" s="19" t="e">
        <f t="shared" si="1"/>
        <v>#REF!</v>
      </c>
      <c r="F21" s="19" t="e">
        <f t="shared" si="1"/>
        <v>#REF!</v>
      </c>
      <c r="G21" s="19" t="e">
        <f t="shared" si="1"/>
        <v>#REF!</v>
      </c>
      <c r="H21" s="19" t="e">
        <f t="shared" si="1"/>
        <v>#REF!</v>
      </c>
      <c r="I21" s="19" t="e">
        <f t="shared" si="1"/>
        <v>#REF!</v>
      </c>
      <c r="J21" s="19" t="e">
        <f t="shared" si="1"/>
        <v>#REF!</v>
      </c>
      <c r="K21" s="19" t="e">
        <f t="shared" si="1"/>
        <v>#REF!</v>
      </c>
      <c r="L21" s="19" t="e">
        <f t="shared" si="1"/>
        <v>#REF!</v>
      </c>
      <c r="M21" s="19" t="e">
        <f t="shared" si="1"/>
        <v>#REF!</v>
      </c>
      <c r="N21" s="19" t="e">
        <f t="shared" si="1"/>
        <v>#REF!</v>
      </c>
    </row>
    <row r="22" spans="1:14">
      <c r="A22" s="18"/>
      <c r="B22" s="5" t="s">
        <v>42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</row>
    <row r="23" spans="1:14">
      <c r="A23" s="18"/>
      <c r="B23" s="5" t="s">
        <v>43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</row>
    <row r="24" spans="1:14">
      <c r="A24" s="18"/>
      <c r="B24" s="5" t="s">
        <v>44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</row>
    <row r="25" spans="1:14">
      <c r="A25" s="4"/>
      <c r="B25" s="20" t="s">
        <v>45</v>
      </c>
      <c r="C25" s="21" t="e">
        <f t="shared" ref="C25:M25" si="2">+C2+C3-C21</f>
        <v>#REF!</v>
      </c>
      <c r="D25" s="21" t="e">
        <f t="shared" si="2"/>
        <v>#REF!</v>
      </c>
      <c r="E25" s="21" t="e">
        <f t="shared" si="2"/>
        <v>#REF!</v>
      </c>
      <c r="F25" s="21" t="e">
        <f t="shared" si="2"/>
        <v>#REF!</v>
      </c>
      <c r="G25" s="21" t="e">
        <f t="shared" si="2"/>
        <v>#REF!</v>
      </c>
      <c r="H25" s="21" t="e">
        <f t="shared" si="2"/>
        <v>#REF!</v>
      </c>
      <c r="I25" s="21" t="e">
        <f t="shared" si="2"/>
        <v>#REF!</v>
      </c>
      <c r="J25" s="21" t="e">
        <f t="shared" si="2"/>
        <v>#REF!</v>
      </c>
      <c r="K25" s="21" t="e">
        <f t="shared" si="2"/>
        <v>#REF!</v>
      </c>
      <c r="L25" s="21" t="e">
        <f t="shared" si="2"/>
        <v>#REF!</v>
      </c>
      <c r="M25" s="21" t="e">
        <f t="shared" si="2"/>
        <v>#REF!</v>
      </c>
      <c r="N25" s="21" t="e">
        <f>+N2+N3-N21</f>
        <v>#REF!</v>
      </c>
    </row>
    <row r="26" spans="1:14">
      <c r="A26" s="4"/>
      <c r="B26" s="22"/>
      <c r="C26" s="23"/>
      <c r="D26" s="23"/>
      <c r="E26" s="24"/>
      <c r="F26" s="23"/>
      <c r="G26" s="23"/>
      <c r="H26" s="23"/>
      <c r="I26" s="23"/>
      <c r="J26" s="23"/>
      <c r="K26" s="23"/>
      <c r="L26" s="23"/>
      <c r="M26" s="23"/>
      <c r="N26" s="23"/>
    </row>
    <row r="27" spans="1:14">
      <c r="A27" s="4"/>
      <c r="B27" s="25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</row>
    <row r="28" spans="1:14">
      <c r="A28" s="4"/>
      <c r="B28" s="25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spans="1:14">
      <c r="A29" s="4"/>
      <c r="B29" s="26" t="s">
        <v>46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</row>
    <row r="30" spans="1:14">
      <c r="A30" s="7"/>
      <c r="B30" s="8" t="s">
        <v>47</v>
      </c>
      <c r="C30" s="9">
        <f>-'[3]BG-08'!E357</f>
        <v>0</v>
      </c>
      <c r="D30" s="9">
        <f>-'[3]BG-08'!E357-'[3]BG-08'!F357</f>
        <v>0</v>
      </c>
      <c r="E30" s="27">
        <f t="array" ref="E30">(-'[3]BG-08'!E357-'[3]BG-08'!F357-'[3]BG-08'!G357)*-1</f>
        <v>1781614957</v>
      </c>
      <c r="F30" s="27">
        <f>(-'[3]BG-08'!E357-'[3]BG-08'!F357-'[3]BG-08'!G357-'[3]BG-08'!H357)*-1</f>
        <v>1781614957</v>
      </c>
      <c r="G30" s="27">
        <f>(-'[3]BG-08'!E357-'[3]BG-08'!F357-'[3]BG-08'!G357-'[3]BG-08'!H357-'[3]BG-08'!I357)*-1</f>
        <v>1781614957</v>
      </c>
      <c r="H30" s="27">
        <f>(-'[3]BG-08'!E357-'[3]BG-08'!F357-'[3]BG-08'!G357-'[3]BG-08'!H357-'[3]BG-08'!I357-'[3]BG-08'!J357)*-1</f>
        <v>4170363100</v>
      </c>
      <c r="I30" s="27">
        <f>(-'[3]BG-08'!E357-'[3]BG-08'!F357-'[3]BG-08'!G357-'[3]BG-08'!H357-'[3]BG-08'!I357-'[3]BG-08'!J357-'[3]BG-08'!K357)*-1</f>
        <v>4170363100</v>
      </c>
      <c r="J30" s="27">
        <f>(-'[3]BG-08'!F357-'[3]BG-08'!G357-'[3]BG-08'!H357-'[3]BG-08'!I357-'[3]BG-08'!J357-'[3]BG-08'!K357-'[3]BG-08'!L357)*-1</f>
        <v>4170363100</v>
      </c>
      <c r="K30" s="27">
        <f>(-'[3]BG-08'!G357-'[3]BG-08'!H357-'[3]BG-08'!I357-'[3]BG-08'!J357-'[3]BG-08'!K357-'[3]BG-08'!L357-'[3]BG-08'!M357)*-1</f>
        <v>6807585643</v>
      </c>
      <c r="L30" s="27">
        <f>(-'[3]BG-08'!G357-'[3]BG-08'!H357-'[3]BG-08'!I357-'[3]BG-08'!J357-'[3]BG-08'!K357-'[3]BG-08'!L357-'[3]BG-08'!M357-'[3]BG-08'!N357)*-1</f>
        <v>6807585643</v>
      </c>
      <c r="M30" s="27">
        <f>+L30+'[3]BG-08'!O357</f>
        <v>6807585643</v>
      </c>
      <c r="N30" s="9">
        <f>+M30+'[3]BG-08'!P357</f>
        <v>6807585643</v>
      </c>
    </row>
    <row r="31" spans="1:14">
      <c r="A31" s="7"/>
      <c r="B31" s="8" t="s">
        <v>48</v>
      </c>
      <c r="C31" s="9">
        <v>0</v>
      </c>
      <c r="D31" s="9">
        <f>-'[3]BG-08'!E427-'[3]BG-08'!F427</f>
        <v>0</v>
      </c>
      <c r="E31" s="9">
        <f t="array" ref="E31">-'[3]BG-08'!E427-'[3]BG-08'!F427-'[3]BG-08'!G427</f>
        <v>-1176790203</v>
      </c>
      <c r="F31" s="9">
        <f>-'[3]BG-08'!E427-'[3]BG-08'!F427-'[3]BG-08'!G427-'[3]BG-08'!H427</f>
        <v>-1176790203</v>
      </c>
      <c r="G31" s="9">
        <f>-'[3]BG-08'!E427-'[3]BG-08'!F427-'[3]BG-08'!G427-'[3]BG-08'!H427-'[3]BG-08'!I427</f>
        <v>-1176790203</v>
      </c>
      <c r="H31" s="9">
        <f>-'[3]BG-08'!E427-'[3]BG-08'!F427-'[3]BG-08'!G427-'[3]BG-08'!H427-'[3]BG-08'!I427-'[3]BG-08'!J427</f>
        <v>-495963818</v>
      </c>
      <c r="I31" s="9">
        <f>-'[3]BG-08'!E427-'[3]BG-08'!F427-'[3]BG-08'!G427-'[3]BG-08'!H427-'[3]BG-08'!I427-'[3]BG-08'!J427-'[3]BG-08'!K427</f>
        <v>-495963818</v>
      </c>
      <c r="J31" s="9">
        <f>-'[3]BG-08'!F427-'[3]BG-08'!G427-'[3]BG-08'!H427-'[3]BG-08'!I427-'[3]BG-08'!J427-'[3]BG-08'!K427-'[3]BG-08'!L427</f>
        <v>-495963818</v>
      </c>
      <c r="K31" s="9">
        <f>-'[3]BG-08'!G427-'[3]BG-08'!H427-'[3]BG-08'!I427-'[3]BG-08'!J427-'[3]BG-08'!K427-'[3]BG-08'!L427-'[3]BG-08'!M427</f>
        <v>-5566500748</v>
      </c>
      <c r="L31" s="9">
        <f>-'[3]BG-08'!G427-'[3]BG-08'!H427-'[3]BG-08'!I427-'[3]BG-08'!J427-'[3]BG-08'!K427-'[3]BG-08'!L427-'[3]BG-08'!M427-'[3]BG-08'!N427</f>
        <v>-5566500748</v>
      </c>
      <c r="M31" s="9">
        <f>+L31-'[3]BG-08'!O427</f>
        <v>-5566500748</v>
      </c>
      <c r="N31" s="9">
        <f>+M31-'[3]BG-08'!P427</f>
        <v>-5566500748</v>
      </c>
    </row>
    <row r="32" spans="1:14">
      <c r="A32" s="18"/>
      <c r="B32" s="8" t="s">
        <v>49</v>
      </c>
      <c r="C32" s="9" t="e">
        <f t="array" ref="C32">SUM(IF("539595"='[3]B-GP'!$G$3:$G$15015,1,0)*IF(6='[3]B-GP'!$B$3:$B$15015,1,0)*IF("526"='[3]B-GP'!$I$3:$I$15015,1,0)*-('[3]B-GP'!M3:M15015))+SUM(IF("539595"='[3]B-GP'!$G$3:$G$15015,1,0)*IF(6='[3]B-GP'!$B$3:$B$15015,1,0)*IF("529"='[3]B-GP'!$I$3:$I$15015,1,0)*-('[3]B-GP'!M3:M15015))</f>
        <v>#REF!</v>
      </c>
      <c r="D32" s="9" t="e">
        <f t="array" ref="D32">SUM(IF("539595"='[3]B-GP'!$G$3:$G$15015,1,0)*IF(6='[3]B-GP'!$B$3:$B$15015,1,0)*IF("526"='[3]B-GP'!$I$3:$I$15015,1,0)*-('[3]B-GP'!N3:N15015))+SUM(IF("539595"='[3]B-GP'!$G$3:$G$15015,1,0)*IF(6='[3]B-GP'!$B$3:$B$15015,1,0)*IF("529"='[3]B-GP'!$I$3:$I$15015,1,0)*-('[3]B-GP'!N3:N15015))+C32</f>
        <v>#REF!</v>
      </c>
      <c r="E32" s="9" t="e">
        <f t="array" ref="E32">-SUM(IF("539595"='[3]B-GP'!G$6112:G$15000,1,0)*IF("526"='[3]B-GP'!I$6112:I$15000,1,0)*'[3]B-GP'!O$6112:O$15000)-SUM(IF("539595"='[3]B-GP'!G$6112:G$15000,1,0)*IF("529"='[3]B-GP'!I$6112:I$15000,1,0)*'[3]B-GP'!O$6112:O$15000)</f>
        <v>#REF!</v>
      </c>
      <c r="F32" s="28" t="e">
        <f t="array" ref="F32">SUM(IF("539595"='[3]B-GP'!$G$3:$G$15015,1,0)*IF(6='[3]B-GP'!$B$3:$B$15015,1,0)*IF("526"='[3]B-GP'!$I$3:$I$15015,1,0)*-('[3]B-GP'!P3:P15015))+SUM(IF("539595"='[3]B-GP'!$G$3:$G$15015,1,0)*IF(6='[3]B-GP'!$B$3:$B$15015,1,0)*IF("529"='[3]B-GP'!$I$3:$I$15015,1,0)*-('[3]B-GP'!P3:P15015))+E32</f>
        <v>#REF!</v>
      </c>
      <c r="G32" s="28" t="e">
        <f t="array" ref="G32">SUM(IF("539595"='[3]B-GP'!$G$3:$G$15015,1,0)*IF(6='[3]B-GP'!$B$3:$B$15015,1,0)*IF("526"='[3]B-GP'!$I$3:$I$15015,1,0)*-('[3]B-GP'!Q3:Q15015))+SUM(IF("539595"='[3]B-GP'!$G$3:$G$15015,1,0)*IF(6='[3]B-GP'!$B$3:$B$15015,1,0)*IF("529"='[3]B-GP'!$I$3:$I$15015,1,0)*-('[3]B-GP'!Q3:Q15015))+F32</f>
        <v>#REF!</v>
      </c>
      <c r="H32" s="28" t="e">
        <f t="array" ref="H32">SUM(IF("539595"='[3]B-GP'!$G$6112:$G$15015,1,0)*IF("526"='[3]B-GP'!$I$6112:$I$15015,1,0)*-('[3]B-GP'!R6112:R15015))+SUM(IF("539595"='[3]B-GP'!$G$6112:$G$15015,1,0)*IF("529"='[3]B-GP'!$I$6112:$I$15015,1,0)*-('[3]B-GP'!R6112:R15015))+G32</f>
        <v>#REF!</v>
      </c>
      <c r="I32" s="28" t="e">
        <f t="array" ref="I32">SUM(IF("539595"='[3]B-GP'!$G$6112:$G$15015,1,0)*IF("526"='[3]B-GP'!$I$6112:$I$15015,1,0)*-('[3]B-GP'!S6112:S15015))+SUM(IF("539595"='[3]B-GP'!$G$6112:$G$15015,1,0)*IF("529"='[3]B-GP'!$I$6112:$I$15015,1,0)*-('[3]B-GP'!S6112:S15015))+H32</f>
        <v>#REF!</v>
      </c>
      <c r="J32" s="28" t="e">
        <f t="array" ref="J32">SUM(IF("539595"='[3]B-GP'!$G$6112:$G$15015,1,0)*IF("526"='[3]B-GP'!$I$6112:$I$15015,1,0)*-('[3]B-GP'!T6112:T15015))+SUM(IF("539595"='[3]B-GP'!$G$6112:$G$15015,1,0)*IF("529"='[3]B-GP'!$I$6112:$I$15015,1,0)*-('[3]B-GP'!T6112:T15015))+I32</f>
        <v>#REF!</v>
      </c>
      <c r="K32" s="28" t="e">
        <f t="array" ref="K32">SUM(IF("539595"='[3]B-GP'!$G$6112:$G$15015,1,0)*IF("526"='[3]B-GP'!$I$6112:$I$15015,1,0)*-('[3]B-GP'!U6112:U15015))+SUM(IF("539595"='[3]B-GP'!$G$6112:$G$15015,1,0)*IF("529"='[3]B-GP'!$I$6112:$I$15015,1,0)*-('[3]B-GP'!U6112:U15015))+J32</f>
        <v>#REF!</v>
      </c>
      <c r="L32" s="28" t="e">
        <f t="array" ref="L32">SUM(IF("539595"='[3]B-GP'!$G$6112:$G$15015,1,0)*IF("526"='[3]B-GP'!$I$6112:$I$15015,1,0)*-('[3]B-GP'!V6112:V15015))+SUM(IF("539595"='[3]B-GP'!$G$6112:$G$15015,1,0)*IF("529"='[3]B-GP'!$I$6112:$I$15015,1,0)*-('[3]B-GP'!V6112:V15015))+K32</f>
        <v>#REF!</v>
      </c>
      <c r="M32" s="28" t="e">
        <f t="array" ref="M32">SUM(IF("539595"='[3]B-GP'!$G$6112:$G$15015,1,0)*IF("526"='[3]B-GP'!$I$6112:$I$15015,1,0)*-('[3]B-GP'!W6112:W15015))+SUM(IF("539595"='[3]B-GP'!$G$6112:$G$15015,1,0)*IF("529"='[3]B-GP'!$I$6112:$I$15015,1,0)*-('[3]B-GP'!W6112:W15015))+L32</f>
        <v>#REF!</v>
      </c>
      <c r="N32" s="28" t="e">
        <f t="array" ref="N32">SUM(IF("539595"='[3]B-GP'!$G$6112:$G$15015,1,0)*IF("526"='[3]B-GP'!$I$6112:$I$15015,1,0)*-('[3]B-GP'!X6112:X15015))+SUM(IF("539595"='[3]B-GP'!$G$6112:$G$15015,1,0)*IF("529"='[3]B-GP'!$I$6112:$I$15015,1,0)*-('[3]B-GP'!X6112:X15015))+M32</f>
        <v>#REF!</v>
      </c>
    </row>
    <row r="33" spans="1:14">
      <c r="A33" s="18"/>
      <c r="B33" s="8" t="s">
        <v>50</v>
      </c>
      <c r="C33" s="29" t="e">
        <f t="array" ref="C33">SUM(IF("425035"='[3]B-GP'!$G$3:$G$15015,1,0)*IF(6='[3]B-GP'!$B$3:$B$15015,1,0)*IF("26"='[3]B-GP'!$I$3:$I$15015,1,0)*-('[3]B-GP'!M4:M15016))+SUM(IF("425035"='[3]B-GP'!$G$3:$G$15015,1,0)*IF(6='[3]B-GP'!$B$3:$B$15015,1,0)*IF("29"='[3]B-GP'!$I$3:$I$15015,1,0)*-('[3]B-GP'!M3:M15015))</f>
        <v>#REF!</v>
      </c>
      <c r="D33" s="28" t="e">
        <f t="array" ref="D33">SUM(IF("425035"='[3]B-GP'!$G$3:$G$15015,1,0)*IF(6='[3]B-GP'!$B$3:$B$15015,1,0)*IF("26"='[3]B-GP'!$I$3:$I$15015,1,0)*-('[3]B-GP'!N4:N15016))+SUM(IF("425035"='[3]B-GP'!$G$3:$G$15015,1,0)*IF(6='[3]B-GP'!$B$3:$B$15015,1,0)*IF("29"='[3]B-GP'!$I$3:$I$15015,1,0)*-('[3]B-GP'!N3:N15015))+C33</f>
        <v>#REF!</v>
      </c>
      <c r="E33" s="9" t="e">
        <f t="array" ref="E33">-SUM(IF("425035"='[3]B-GP'!G$6112:G$15000,1,0)*IF("26"='[3]B-GP'!I$6112:I$15000,1,0)*'[3]B-GP'!O$6112:O$15000)-SUM(IF("425035"='[3]B-GP'!G$6112:G$15000,1,0)*IF("29"='[3]B-GP'!I$6112:I$15000,1,0)*'[3]B-GP'!O$6112:O$15000)</f>
        <v>#REF!</v>
      </c>
      <c r="F33" s="28" t="e">
        <f t="array" ref="F33">SUM(IF("425035"='[3]B-GP'!$G$3:$G$15015,1,0)*IF(6='[3]B-GP'!$B$3:$B$15015,1,0)*IF("26"='[3]B-GP'!$I$3:$I$15015,1,0)*-('[3]B-GP'!P4:P15016))+SUM(IF("425035"='[3]B-GP'!$G$3:$G$15015,1,0)*IF(6='[3]B-GP'!$B$3:$B$15015,1,0)*IF("29"='[3]B-GP'!$I$3:$I$15015,1,0)*-('[3]B-GP'!P3:P15015))+E33</f>
        <v>#REF!</v>
      </c>
      <c r="G33" s="28" t="e">
        <f t="array" ref="G33">SUM(IF("425035"='[3]B-GP'!$G$3:$G$15015,1,0)*IF(6='[3]B-GP'!$B$3:$B$15015,1,0)*IF("26"='[3]B-GP'!$I$3:$I$15015,1,0)*-('[3]B-GP'!Q4:Q15016))+SUM(IF("425035"='[3]B-GP'!$G$3:$G$15015,1,0)*IF(6='[3]B-GP'!$B$3:$B$15015,1,0)*IF("29"='[3]B-GP'!$I$3:$I$15015,1,0)*-('[3]B-GP'!Q3:Q15015))+F33</f>
        <v>#REF!</v>
      </c>
      <c r="H33" s="28" t="e">
        <f t="array" ref="H33">SUM(IF("425035"='[3]B-GP'!$G$6112:$G$15015,1,0)*IF("26"='[3]B-GP'!$I$6112:$I$15015,1,0)*-('[3]B-GP'!R6112:R15015))+SUM(IF("425035"='[3]B-GP'!$G$6112:$G$15015,1,0)*IF("29"='[3]B-GP'!$I$6112:$I$15015,1,0)*-('[3]B-GP'!R6112:R15015))+G33</f>
        <v>#REF!</v>
      </c>
      <c r="I33" s="28" t="e">
        <f t="array" ref="I33">SUM(IF("425035"='[3]B-GP'!$G$6112:$G$15015,1,0)*IF("26"='[3]B-GP'!$I$6112:$I$15015,1,0)*-('[3]B-GP'!S6112:S15015))+SUM(IF("425035"='[3]B-GP'!$G$6112:$G$15015,1,0)*IF("29"='[3]B-GP'!$I$6112:$I$15015,1,0)*-('[3]B-GP'!S6112:S15015))+H33</f>
        <v>#REF!</v>
      </c>
      <c r="J33" s="28" t="e">
        <f t="array" ref="J33">SUM(IF("425035"='[3]B-GP'!$G$6112:$G$15015,1,0)*IF("26"='[3]B-GP'!$I$6112:$I$15015,1,0)*-('[3]B-GP'!T6112:T15015))+SUM(IF("425035"='[3]B-GP'!$G$6112:$G$15015,1,0)*IF("29"='[3]B-GP'!$I$6112:$I$15015,1,0)*-('[3]B-GP'!T6112:T15015))+I33</f>
        <v>#REF!</v>
      </c>
      <c r="K33" s="28" t="e">
        <f t="array" ref="K33">SUM(IF("425035"='[3]B-GP'!$G$6112:$G$15015,1,0)*IF("26"='[3]B-GP'!$I$6112:$I$15015,1,0)*-('[3]B-GP'!U6112:U15015))+SUM(IF("425035"='[3]B-GP'!$G$6112:$G$15015,1,0)*IF("29"='[3]B-GP'!$I$6112:$I$15015,1,0)*-('[3]B-GP'!U6112:U15015))+J33</f>
        <v>#REF!</v>
      </c>
      <c r="L33" s="28" t="e">
        <f t="array" ref="L33">SUM(IF("425035"='[3]B-GP'!$G$6112:$G$15015,1,0)*IF("26"='[3]B-GP'!$I$6112:$I$15015,1,0)*-('[3]B-GP'!V6112:V15015))+SUM(IF("425035"='[3]B-GP'!$G$6112:$G$15015,1,0)*IF("29"='[3]B-GP'!$I$6112:$I$15015,1,0)*-('[3]B-GP'!V6112:V15015))+K33</f>
        <v>#REF!</v>
      </c>
      <c r="M33" s="28" t="e">
        <f t="array" ref="M33">SUM(IF("425035"='[3]B-GP'!$G$6112:$G$15015,1,0)*IF("26"='[3]B-GP'!$I$6112:$I$15015,1,0)*-('[3]B-GP'!W6112:W15015))+SUM(IF("425035"='[3]B-GP'!$G$6112:$G$15015,1,0)*IF("29"='[3]B-GP'!$I$6112:$I$15015,1,0)*-('[3]B-GP'!W6112:W15015))+L33</f>
        <v>#REF!</v>
      </c>
      <c r="N33" s="28" t="e">
        <f t="array" ref="N33">SUM(IF("425035"='[3]B-GP'!$G$6112:$G$15015,1,0)*IF("26"='[3]B-GP'!$I$6112:$I$15015,1,0)*-('[3]B-GP'!X6112:X15015))+SUM(IF("425035"='[3]B-GP'!$G$6112:$G$15015,1,0)*IF("29"='[3]B-GP'!$I$6112:$I$15015,1,0)*-('[3]B-GP'!X6112:X15015))+M33</f>
        <v>#REF!</v>
      </c>
    </row>
    <row r="34" spans="1:14">
      <c r="A34" s="4"/>
      <c r="B34" s="25"/>
      <c r="C34" s="4"/>
      <c r="D34" s="4"/>
      <c r="E34" s="4"/>
      <c r="F34" s="4"/>
      <c r="G34" s="7"/>
      <c r="H34" s="7"/>
      <c r="I34" s="4"/>
      <c r="J34" s="4"/>
      <c r="K34" s="4"/>
      <c r="L34" s="4"/>
      <c r="M34" s="4"/>
      <c r="N34" s="4"/>
    </row>
  </sheetData>
  <phoneticPr fontId="0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R843"/>
  <sheetViews>
    <sheetView topLeftCell="H1" workbookViewId="0">
      <selection activeCell="L7" sqref="L7"/>
    </sheetView>
  </sheetViews>
  <sheetFormatPr baseColWidth="10" defaultRowHeight="12" customHeight="1"/>
  <cols>
    <col min="1" max="1" width="1.7109375" style="30" customWidth="1"/>
    <col min="2" max="2" width="26.7109375" style="30" customWidth="1"/>
    <col min="3" max="3" width="1.7109375" style="30" customWidth="1"/>
    <col min="4" max="4" width="18" style="30" bestFit="1" customWidth="1"/>
    <col min="5" max="15" width="14.7109375" style="30" customWidth="1"/>
    <col min="16" max="16" width="15.7109375" style="30" customWidth="1"/>
    <col min="17" max="17" width="1.7109375" style="30" customWidth="1"/>
    <col min="18" max="18" width="14.7109375" style="30" bestFit="1" customWidth="1"/>
    <col min="19" max="16384" width="11.42578125" style="30"/>
  </cols>
  <sheetData>
    <row r="2" spans="1:16" ht="12" customHeight="1">
      <c r="B2" s="31" t="e">
        <f>+GETPIVOTDATA("REF",#REF!)</f>
        <v>#REF!</v>
      </c>
      <c r="D2" s="32" t="s">
        <v>51</v>
      </c>
      <c r="E2" s="32" t="s">
        <v>52</v>
      </c>
      <c r="F2" s="32" t="s">
        <v>53</v>
      </c>
      <c r="G2" s="32" t="s">
        <v>54</v>
      </c>
      <c r="H2" s="32" t="s">
        <v>55</v>
      </c>
      <c r="I2" s="32" t="s">
        <v>56</v>
      </c>
      <c r="J2" s="32" t="s">
        <v>57</v>
      </c>
      <c r="K2" s="32" t="s">
        <v>58</v>
      </c>
      <c r="L2" s="32" t="s">
        <v>59</v>
      </c>
      <c r="M2" s="32" t="s">
        <v>60</v>
      </c>
      <c r="N2" s="32" t="s">
        <v>61</v>
      </c>
      <c r="O2" s="32" t="s">
        <v>62</v>
      </c>
      <c r="P2" s="32" t="s">
        <v>0</v>
      </c>
    </row>
    <row r="3" spans="1:16" ht="12" customHeight="1">
      <c r="B3" s="32" t="s">
        <v>63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2">
        <f>+'[3]BG-08'!Q5</f>
        <v>2008</v>
      </c>
    </row>
    <row r="5" spans="1:16" ht="12" customHeight="1">
      <c r="B5" s="34" t="s">
        <v>64</v>
      </c>
      <c r="H5" s="35"/>
    </row>
    <row r="6" spans="1:16" ht="12" customHeight="1">
      <c r="A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</row>
    <row r="7" spans="1:16" ht="12" customHeight="1">
      <c r="B7" s="30" t="s">
        <v>65</v>
      </c>
      <c r="D7" s="37" t="e">
        <f t="array" ref="D7">SUM(IF(1=#REF!,"1","0")*(IF(0=#REF!,1,0)*IF(1=#REF!,1,0)*-(#REF!)))</f>
        <v>#REF!</v>
      </c>
      <c r="E7" s="36" t="e">
        <f t="array" ref="E7">SUM(IF("412014"='[3]B-GP'!$G$6112:$G$13000,1,0)*'[3]B-GP'!$AD$6112:$AD$13000*'[3]B-GP'!$AH$6112:$AH$13000*-'[3]B-GP'!N$6112:N$13000)-E$43</f>
        <v>#REF!</v>
      </c>
      <c r="F7" s="36" t="e">
        <f t="array" ref="F7">SUM(IF("412014"='[3]B-GP'!$G$6112:$G$13000,1,0)*'[3]B-GP'!$AD$6112:$AD$13000*'[3]B-GP'!$AH$6112:$AH$13000*-'[3]B-GP'!O$6112:O$13000)-F$43</f>
        <v>#REF!</v>
      </c>
      <c r="G7" s="36" t="e">
        <f t="array" ref="G7">SUM(IF("412014"='[3]B-GP'!$G$6112:$G$13000,1,0)*'[3]B-GP'!$AD$6112:$AD$13000*'[3]B-GP'!$AH$6112:$AH$13000*-'[3]B-GP'!P$6112:P$13000)-G$43</f>
        <v>#REF!</v>
      </c>
      <c r="H7" s="36" t="e">
        <f t="array" ref="H7">SUM(IF("412014"='[3]B-GP'!$G$6112:$G$13000,1,0)*'[3]B-GP'!$AD$6112:$AD$13000*'[3]B-GP'!$AH$6112:$AH$13000*-'[3]B-GP'!Q$6112:Q$13000)-H$43</f>
        <v>#REF!</v>
      </c>
      <c r="I7" s="36" t="e">
        <f t="array" ref="I7">SUM(IF("412014"='[3]B-GP'!$G$6112:$G$13000,1,0)*'[3]B-GP'!$AD$6112:$AD$13000*'[3]B-GP'!$AH$6112:$AH$13000*-'[3]B-GP'!R$6112:R$13000)-I$43</f>
        <v>#REF!</v>
      </c>
      <c r="J7" s="36" t="e">
        <f t="array" ref="J7">SUM(IF("412014"='[3]B-GP'!$G$6112:$G$13000,1,0)*'[3]B-GP'!$AD$6112:$AD$13000*'[3]B-GP'!$AH$6112:$AH$13000*-'[3]B-GP'!S$6112:S$13000)-J$43</f>
        <v>#REF!</v>
      </c>
      <c r="K7" s="36" t="e">
        <f t="array" ref="K7">SUM(IF("412014"='[3]B-GP'!$G$6112:$G$13000,1,0)*'[3]B-GP'!$AD$6112:$AD$13000*'[3]B-GP'!$AH$6112:$AH$13000*-'[3]B-GP'!T$6112:T$13000)-K$43</f>
        <v>#REF!</v>
      </c>
      <c r="L7" s="36" t="e">
        <f t="array" ref="L7">SUM(IF("412014"='[3]B-GP'!$G$6112:$G$13000,1,0)*'[3]B-GP'!$AD$6112:$AD$13000*'[3]B-GP'!$AH$6112:$AH$13000*-'[3]B-GP'!U$6112:U$13000)-L$43</f>
        <v>#REF!</v>
      </c>
      <c r="M7" s="36" t="e">
        <f t="array" ref="M7">SUM(IF("412014"='[3]B-GP'!$G$6112:$G$13000,1,0)*'[3]B-GP'!$AD$6112:$AD$13000*'[3]B-GP'!$AH$6112:$AH$13000*-'[3]B-GP'!V$6112:V$13000)-M$43</f>
        <v>#REF!</v>
      </c>
      <c r="N7" s="36" t="e">
        <f t="array" ref="N7">SUM(IF("412014"='[3]B-GP'!$G$6112:$G$13000,1,0)*'[3]B-GP'!$AD$6112:$AD$13000*'[3]B-GP'!$AH$6112:$AH$13000*-'[3]B-GP'!W$6112:W$13000)-N$43</f>
        <v>#REF!</v>
      </c>
      <c r="O7" s="36" t="e">
        <f t="array" ref="O7">SUM(IF("412014"='[3]B-GP'!$G$6112:$G$13000,1,0)*'[3]B-GP'!$AD$6112:$AD$13000*'[3]B-GP'!$AH$6112:$AH$13000*-'[3]B-GP'!X$6112:X$13000)-O$43</f>
        <v>#REF!</v>
      </c>
      <c r="P7" s="36" t="e">
        <f>CHOOSE([3]MES!$E$10,SUM(D7),SUM(D7:E7),SUM(D7:F7),SUM(D7:G7),SUM(D7:H7),SUM(D7:I7),SUM(D7:J7),SUM(D7:K7),SUM(D7:L7),SUM(D7:M7),SUM(D7:N7),SUM(D7:O7))</f>
        <v>#REF!</v>
      </c>
    </row>
    <row r="8" spans="1:16" ht="12" customHeight="1">
      <c r="B8" s="30" t="s">
        <v>66</v>
      </c>
      <c r="D8" s="37" t="e">
        <f t="array" ref="D8">SUM(IF(1=#REF!,1,0)*IF(1=#REF!,1,0)*-(#REF!))</f>
        <v>#REF!</v>
      </c>
      <c r="E8" s="36" t="e">
        <f t="array" ref="E8">SUM(IF("412095"='[3]B-GP'!$G$6112:$G$13000,1,0)*'[3]B-GP'!$AD$6112:$AD$13000*'[3]B-GP'!$AV$6112:$AV$13000*-'[3]B-GP'!N$6112:N$13000)</f>
        <v>#REF!</v>
      </c>
      <c r="F8" s="36" t="e">
        <f t="array" ref="F8">SUM(IF("412095"='[3]B-GP'!$G$6112:$G$13000,1,0)*'[3]B-GP'!$AD$6112:$AD$13000*'[3]B-GP'!$AV$6112:$AV$13000*-'[3]B-GP'!O$6112:O$13000)</f>
        <v>#REF!</v>
      </c>
      <c r="G8" s="36" t="e">
        <f t="array" ref="G8">SUM(IF("412095"='[3]B-GP'!$G$6112:$G$13000,1,0)*'[3]B-GP'!$AD$6112:$AD$13000*'[3]B-GP'!$AV$6112:$AV$13000*-'[3]B-GP'!P$6112:P$13000)</f>
        <v>#REF!</v>
      </c>
      <c r="H8" s="36" t="e">
        <f t="array" ref="H8">SUM(IF("412095"='[3]B-GP'!$G$6112:$G$13000,1,0)*'[3]B-GP'!$AD$6112:$AD$13000*'[3]B-GP'!$AV$6112:$AV$13000*-'[3]B-GP'!Q$6112:Q$13000)</f>
        <v>#REF!</v>
      </c>
      <c r="I8" s="36" t="e">
        <f t="array" ref="I8">SUM(IF("412095"='[3]B-GP'!$G$6112:$G$13000,1,0)*'[3]B-GP'!$AD$6112:$AD$13000*'[3]B-GP'!$AV$6112:$AV$13000*-'[3]B-GP'!R$6112:R$13000)</f>
        <v>#REF!</v>
      </c>
      <c r="J8" s="36" t="e">
        <f t="array" ref="J8">SUM(IF("412095"='[3]B-GP'!$G$6112:$G$13000,1,0)*'[3]B-GP'!$AD$6112:$AD$13000*'[3]B-GP'!$AV$6112:$AV$13000*-'[3]B-GP'!S$6112:S$13000)</f>
        <v>#REF!</v>
      </c>
      <c r="K8" s="36" t="e">
        <f t="array" ref="K8">SUM(IF("412095"='[3]B-GP'!$G$6112:$G$13000,1,0)*'[3]B-GP'!$AD$6112:$AD$13000*'[3]B-GP'!$AV$6112:$AV$13000*-'[3]B-GP'!T$6112:T$13000)</f>
        <v>#REF!</v>
      </c>
      <c r="L8" s="36" t="e">
        <f t="array" ref="L8">SUM(IF("412095"='[3]B-GP'!$G$6112:$G$13000,1,0)*'[3]B-GP'!$AD$6112:$AD$13000*'[3]B-GP'!$AV$6112:$AV$13000*-'[3]B-GP'!U$6112:U$13000)</f>
        <v>#REF!</v>
      </c>
      <c r="M8" s="36" t="e">
        <f t="array" ref="M8">SUM(IF("412095"='[3]B-GP'!$G$6112:$G$13000,1,0)*'[3]B-GP'!$AD$6112:$AD$13000*'[3]B-GP'!$AV$6112:$AV$13000*-'[3]B-GP'!V$6112:V$13000)</f>
        <v>#REF!</v>
      </c>
      <c r="N8" s="36" t="e">
        <f t="array" ref="N8">SUM(IF("412095"='[3]B-GP'!$G$6112:$G$13000,1,0)*'[3]B-GP'!$AD$6112:$AD$13000*'[3]B-GP'!$AV$6112:$AV$13000*-'[3]B-GP'!W$6112:W$13000)</f>
        <v>#REF!</v>
      </c>
      <c r="O8" s="36" t="e">
        <f t="array" ref="O8">SUM(IF("412095"='[3]B-GP'!$G$6112:$G$13000,1,0)*'[3]B-GP'!$AD$6112:$AD$13000*'[3]B-GP'!$AV$6112:$AV$13000*-'[3]B-GP'!X$6112:X$13000)</f>
        <v>#REF!</v>
      </c>
      <c r="P8" s="36" t="e">
        <f>CHOOSE([3]MES!$E$10,SUM(D8),SUM(D8:E8),SUM(D8:F8),SUM(D8:G8),SUM(D8:H8),SUM(D8:I8),SUM(D8:J8),SUM(D8:K8),SUM(D8:L8),SUM(D8:M8),SUM(D8:N8),SUM(D8:O8))</f>
        <v>#REF!</v>
      </c>
    </row>
    <row r="9" spans="1:16" ht="12" customHeight="1">
      <c r="B9" s="30" t="s">
        <v>67</v>
      </c>
      <c r="D9" s="37" t="e">
        <f t="array" ref="D9">SUM(IF(1=#REF!,1,0)*IF(1=#REF!,1,0)*-(#REF!))</f>
        <v>#REF!</v>
      </c>
      <c r="E9" s="36" t="e">
        <f t="array" ref="E9">SUM('[3]B-GP'!$AD$6112:$AD$13000*'[3]B-GP'!$AI$6112:$AI$13000*-'[3]B-GP'!N$6112:N$13000)-E$44</f>
        <v>#REF!</v>
      </c>
      <c r="F9" s="36" t="e">
        <f t="array" ref="F9">SUM('[3]B-GP'!$AD$6112:$AD$13000*'[3]B-GP'!$AI$6112:$AI$13000*-'[3]B-GP'!O$6112:O$13000)-F$44</f>
        <v>#REF!</v>
      </c>
      <c r="G9" s="36" t="e">
        <f t="array" ref="G9">SUM('[3]B-GP'!$AD$6112:$AD$13000*'[3]B-GP'!$AI$6112:$AI$13000*-'[3]B-GP'!P$6112:P$13000)-G$44</f>
        <v>#REF!</v>
      </c>
      <c r="H9" s="36" t="e">
        <f t="array" ref="H9">SUM('[3]B-GP'!$AD$6112:$AD$13000*'[3]B-GP'!$AI$6112:$AI$13000*-'[3]B-GP'!Q$6112:Q$13000)-H$44</f>
        <v>#REF!</v>
      </c>
      <c r="I9" s="36" t="e">
        <f t="array" ref="I9">SUM('[3]B-GP'!$AD$6112:$AD$13000*'[3]B-GP'!$AI$6112:$AI$13000*-'[3]B-GP'!R$6112:R$13000)-I$44</f>
        <v>#REF!</v>
      </c>
      <c r="J9" s="36" t="e">
        <f t="array" ref="J9">SUM('[3]B-GP'!$AD$6112:$AD$13000*'[3]B-GP'!$AI$6112:$AI$13000*-'[3]B-GP'!S$6112:S$13000)-J$44</f>
        <v>#REF!</v>
      </c>
      <c r="K9" s="36" t="e">
        <f t="array" ref="K9">SUM('[3]B-GP'!$AD$6112:$AD$13000*'[3]B-GP'!$AI$6112:$AI$13000*-'[3]B-GP'!T$6112:T$13000)-K$44</f>
        <v>#REF!</v>
      </c>
      <c r="L9" s="36" t="e">
        <f t="array" ref="L9">SUM('[3]B-GP'!$AD$6112:$AD$13000*'[3]B-GP'!$AI$6112:$AI$13000*-'[3]B-GP'!U$6112:U$13000)-L$44</f>
        <v>#REF!</v>
      </c>
      <c r="M9" s="36" t="e">
        <f t="array" ref="M9">SUM('[3]B-GP'!$AD$6112:$AD$13000*'[3]B-GP'!$AI$6112:$AI$13000*-'[3]B-GP'!V$6112:V$13000)-M$44</f>
        <v>#REF!</v>
      </c>
      <c r="N9" s="36" t="e">
        <f t="array" ref="N9">SUM('[3]B-GP'!$AD$6112:$AD$13000*'[3]B-GP'!$AI$6112:$AI$13000*-'[3]B-GP'!W$6112:W$13000)-N$44</f>
        <v>#REF!</v>
      </c>
      <c r="O9" s="36" t="e">
        <f t="array" ref="O9">SUM('[3]B-GP'!$AD$6112:$AD$13000*'[3]B-GP'!$AI$6112:$AI$13000*-'[3]B-GP'!X$6112:X$13000)-O$44</f>
        <v>#REF!</v>
      </c>
      <c r="P9" s="36" t="e">
        <f>CHOOSE([3]MES!$E$10,SUM(D9),SUM(D9:E9),SUM(D9:F9),SUM(D9:G9),SUM(D9:H9),SUM(D9:I9),SUM(D9:J9),SUM(D9:K9),SUM(D9:L9),SUM(D9:M9),SUM(D9:N9),SUM(D9:O9))</f>
        <v>#REF!</v>
      </c>
    </row>
    <row r="10" spans="1:16" ht="12" customHeight="1">
      <c r="B10" s="30" t="s">
        <v>68</v>
      </c>
      <c r="D10" s="37" t="e">
        <f t="array" ref="D10">SUM(IF(1=#REF!,1,0)*IF(1=#REF!,1,0)*-(#REF!))</f>
        <v>#REF!</v>
      </c>
      <c r="E10" s="36" t="e">
        <f t="array" ref="E10">SUM('[3]B-GP'!$AD$6112:$AD$13000*'[3]B-GP'!$AJ$6112:$AJ$13000*-'[3]B-GP'!N$6112:N$13000)</f>
        <v>#REF!</v>
      </c>
      <c r="F10" s="36" t="e">
        <f t="array" ref="F10">SUM('[3]B-GP'!$AD$6112:$AD$13000*'[3]B-GP'!$AJ$6112:$AJ$13000*-'[3]B-GP'!O$6112:O$13000)</f>
        <v>#REF!</v>
      </c>
      <c r="G10" s="36" t="e">
        <f t="array" ref="G10">SUM('[3]B-GP'!$AD$6112:$AD$13000*'[3]B-GP'!$AJ$6112:$AJ$13000*-'[3]B-GP'!P$6112:P$13000)</f>
        <v>#REF!</v>
      </c>
      <c r="H10" s="36" t="e">
        <f t="array" ref="H10">SUM('[3]B-GP'!$AD$6112:$AD$13000*'[3]B-GP'!$AJ$6112:$AJ$13000*-'[3]B-GP'!Q$6112:Q$13000)</f>
        <v>#REF!</v>
      </c>
      <c r="I10" s="36" t="e">
        <f t="array" ref="I10">SUM('[3]B-GP'!$AD$6112:$AD$13000*'[3]B-GP'!$AJ$6112:$AJ$13000*-'[3]B-GP'!R$6112:R$13000)</f>
        <v>#REF!</v>
      </c>
      <c r="J10" s="36" t="e">
        <f t="array" ref="J10">SUM('[3]B-GP'!$AD$6112:$AD$13000*'[3]B-GP'!$AJ$6112:$AJ$13000*-'[3]B-GP'!S$6112:S$13000)</f>
        <v>#REF!</v>
      </c>
      <c r="K10" s="36" t="e">
        <f t="array" ref="K10">SUM('[3]B-GP'!$AD$6112:$AD$13000*'[3]B-GP'!$AJ$6112:$AJ$13000*-'[3]B-GP'!T$6112:T$13000)</f>
        <v>#REF!</v>
      </c>
      <c r="L10" s="36" t="e">
        <f t="array" ref="L10">SUM('[3]B-GP'!$AD$6112:$AD$13000*'[3]B-GP'!$AJ$6112:$AJ$13000*-'[3]B-GP'!U$6112:U$13000)</f>
        <v>#REF!</v>
      </c>
      <c r="M10" s="36" t="e">
        <f t="array" ref="M10">SUM('[3]B-GP'!$AD$6112:$AD$13000*'[3]B-GP'!$AJ$6112:$AJ$13000*-'[3]B-GP'!V$6112:V$13000)</f>
        <v>#REF!</v>
      </c>
      <c r="N10" s="36" t="e">
        <f t="array" ref="N10">SUM('[3]B-GP'!$AD$6112:$AD$13000*'[3]B-GP'!$AJ$6112:$AJ$13000*-'[3]B-GP'!W$6112:W$13000)</f>
        <v>#REF!</v>
      </c>
      <c r="O10" s="36" t="e">
        <f t="array" ref="O10">SUM('[3]B-GP'!$AD$6112:$AD$13000*'[3]B-GP'!$AJ$6112:$AJ$13000*-'[3]B-GP'!X$6112:X$13000)</f>
        <v>#REF!</v>
      </c>
      <c r="P10" s="36" t="e">
        <f>CHOOSE([3]MES!$E$10,SUM(D10),SUM(D10:E10),SUM(D10:F10),SUM(D10:G10),SUM(D10:H10),SUM(D10:I10),SUM(D10:J10),SUM(D10:K10),SUM(D10:L10),SUM(D10:M10),SUM(D10:N10),SUM(D10:O10))</f>
        <v>#REF!</v>
      </c>
    </row>
    <row r="11" spans="1:16" ht="12" customHeight="1">
      <c r="B11" s="30" t="s">
        <v>69</v>
      </c>
      <c r="D11" s="37" t="e">
        <f t="array" ref="D11">SUM(IF(1=#REF!,1,0)*IF(1=#REF!,1,0)*-(#REF!))</f>
        <v>#REF!</v>
      </c>
      <c r="E11" s="36" t="e">
        <f t="array" ref="E11">SUM(IF("413595"='[3]B-GP'!$G$6112:$G$13000,1,0)*('[3]B-GP'!$AD$6112:$AD$13000*'[3]B-GP'!$AW$6112:$AW$13000*-'[3]B-GP'!N$6112:N$13000))</f>
        <v>#REF!</v>
      </c>
      <c r="F11" s="36" t="e">
        <f t="array" ref="F11">SUM(IF("413595"='[3]B-GP'!$G$6112:$G$13000,1,0)*('[3]B-GP'!$AD$6112:$AD$13000*'[3]B-GP'!$AW$6112:$AW$13000*-'[3]B-GP'!O$6112:O$13000))</f>
        <v>#REF!</v>
      </c>
      <c r="G11" s="36" t="e">
        <f t="array" ref="G11">SUM(IF("413595"='[3]B-GP'!$G$6112:$G$13000,1,0)*('[3]B-GP'!$AD$6112:$AD$13000*'[3]B-GP'!$AW$6112:$AW$13000*-'[3]B-GP'!P$6112:P$13000))</f>
        <v>#REF!</v>
      </c>
      <c r="H11" s="36" t="e">
        <f t="array" ref="H11">SUM(IF("413595"='[3]B-GP'!$G$6112:$G$13000,1,0)*('[3]B-GP'!$AD$6112:$AD$13000*'[3]B-GP'!$AW$6112:$AW$13000*-'[3]B-GP'!Q$6112:Q$13000))</f>
        <v>#REF!</v>
      </c>
      <c r="I11" s="36" t="e">
        <f t="array" ref="I11">SUM(IF("413595"='[3]B-GP'!$G$6112:$G$13000,1,0)*('[3]B-GP'!$AD$6112:$AD$13000*'[3]B-GP'!$AW$6112:$AW$13000*-'[3]B-GP'!R$6112:R$13000))</f>
        <v>#REF!</v>
      </c>
      <c r="J11" s="36" t="e">
        <f t="array" ref="J11">SUM(IF("413595"='[3]B-GP'!$G$6112:$G$13000,1,0)*('[3]B-GP'!$AD$6112:$AD$13000*'[3]B-GP'!$AW$6112:$AW$13000*-'[3]B-GP'!S$6112:S$13000))</f>
        <v>#REF!</v>
      </c>
      <c r="K11" s="36" t="e">
        <f t="array" ref="K11">SUM(IF("413595"='[3]B-GP'!$G$6112:$G$13000,1,0)*('[3]B-GP'!$AD$6112:$AD$13000*'[3]B-GP'!$AW$6112:$AW$13000*-'[3]B-GP'!T$6112:T$13000))</f>
        <v>#REF!</v>
      </c>
      <c r="L11" s="36" t="e">
        <f t="array" ref="L11">SUM(IF("413595"='[3]B-GP'!$G$6112:$G$13000,1,0)*('[3]B-GP'!$AD$6112:$AD$13000*'[3]B-GP'!$AW$6112:$AW$13000*-'[3]B-GP'!U$6112:U$13000))</f>
        <v>#REF!</v>
      </c>
      <c r="M11" s="36" t="e">
        <f t="array" ref="M11">SUM(IF("413595"='[3]B-GP'!$G$6112:$G$13000,1,0)*('[3]B-GP'!$AD$6112:$AD$13000*'[3]B-GP'!$AW$6112:$AW$13000*-'[3]B-GP'!V$6112:V$13000))</f>
        <v>#REF!</v>
      </c>
      <c r="N11" s="36" t="e">
        <f t="array" ref="N11">SUM(IF("413595"='[3]B-GP'!$G$6112:$G$13000,1,0)*('[3]B-GP'!$AD$6112:$AD$13000*'[3]B-GP'!$AW$6112:$AW$13000*-'[3]B-GP'!W$6112:W$13000))</f>
        <v>#REF!</v>
      </c>
      <c r="O11" s="36" t="e">
        <f t="array" ref="O11">SUM(IF("413595"='[3]B-GP'!$G$6112:$G$13000,1,0)*('[3]B-GP'!$AD$6112:$AD$13000*'[3]B-GP'!$AW$6112:$AW$13000*-'[3]B-GP'!X$6112:X$13000))</f>
        <v>#REF!</v>
      </c>
      <c r="P11" s="36" t="e">
        <f>CHOOSE([3]MES!$E$10,SUM(D11),SUM(D11:E11),SUM(D11:F11),SUM(D11:G11),SUM(D11:H11),SUM(D11:I11),SUM(D11:J11),SUM(D11:K11),SUM(D11:L11),SUM(D11:M11),SUM(D11:N11),SUM(D11:O11))</f>
        <v>#REF!</v>
      </c>
    </row>
    <row r="12" spans="1:16" ht="12" customHeight="1"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</row>
    <row r="13" spans="1:16" ht="12" customHeight="1"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</row>
    <row r="14" spans="1:16" ht="12" customHeight="1">
      <c r="B14" s="38" t="s">
        <v>70</v>
      </c>
      <c r="D14" s="39" t="e">
        <f t="shared" ref="D14:P14" si="0">SUM(D7:D13)</f>
        <v>#REF!</v>
      </c>
      <c r="E14" s="39" t="e">
        <f t="shared" si="0"/>
        <v>#REF!</v>
      </c>
      <c r="F14" s="39" t="e">
        <f t="shared" si="0"/>
        <v>#REF!</v>
      </c>
      <c r="G14" s="39" t="e">
        <f t="shared" si="0"/>
        <v>#REF!</v>
      </c>
      <c r="H14" s="39" t="e">
        <f t="shared" si="0"/>
        <v>#REF!</v>
      </c>
      <c r="I14" s="39" t="e">
        <f t="shared" si="0"/>
        <v>#REF!</v>
      </c>
      <c r="J14" s="39" t="e">
        <f t="shared" si="0"/>
        <v>#REF!</v>
      </c>
      <c r="K14" s="39" t="e">
        <f t="shared" si="0"/>
        <v>#REF!</v>
      </c>
      <c r="L14" s="39" t="e">
        <f t="shared" si="0"/>
        <v>#REF!</v>
      </c>
      <c r="M14" s="39" t="e">
        <f t="shared" si="0"/>
        <v>#REF!</v>
      </c>
      <c r="N14" s="39" t="e">
        <f t="shared" si="0"/>
        <v>#REF!</v>
      </c>
      <c r="O14" s="39" t="e">
        <f t="shared" si="0"/>
        <v>#REF!</v>
      </c>
      <c r="P14" s="39" t="e">
        <f t="shared" si="0"/>
        <v>#REF!</v>
      </c>
    </row>
    <row r="15" spans="1:16" ht="12" customHeight="1"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</row>
    <row r="16" spans="1:16" ht="12" customHeight="1">
      <c r="B16" s="30" t="s">
        <v>71</v>
      </c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>
        <f>CHOOSE([3]MES!$E$10,SUM(D16),SUM(D16:E16),SUM(D16:F16),SUM(D16:G16),SUM(D16:H16),SUM(D16:I16),SUM(D16:J16),SUM(D16:K16),SUM(D16:L16),SUM(D16:M16),SUM(D16:N16),SUM(D16:O16))</f>
        <v>0</v>
      </c>
    </row>
    <row r="17" spans="2:16" ht="12" customHeight="1">
      <c r="B17" s="30" t="s">
        <v>72</v>
      </c>
      <c r="D17" s="36" t="e">
        <f t="array" ref="D17">SUM('[3]B-GP'!$AD$6112:$AD$13000*'[3]B-GP'!$AK$6112:$AK$13000*-'[3]B-GP'!M$6112:M$13000)-D$46</f>
        <v>#REF!</v>
      </c>
      <c r="E17" s="36" t="e">
        <f t="array" ref="E17">SUM('[3]B-GP'!$AD$6112:$AD$13000*'[3]B-GP'!$AK$6112:$AK$13000*-'[3]B-GP'!N$6112:N$13000)-E$46</f>
        <v>#REF!</v>
      </c>
      <c r="F17" s="36" t="e">
        <f t="array" ref="F17">SUM('[3]B-GP'!$AD$6112:$AD$13000*'[3]B-GP'!$AK$6112:$AK$13000*-'[3]B-GP'!O$6112:O$13000)-F$46</f>
        <v>#REF!</v>
      </c>
      <c r="G17" s="36" t="e">
        <f t="array" ref="G17">SUM('[3]B-GP'!$AD$6112:$AD$13000*'[3]B-GP'!$AK$6112:$AK$13000*-'[3]B-GP'!P$6112:P$13000)-G$46</f>
        <v>#REF!</v>
      </c>
      <c r="H17" s="36" t="e">
        <f t="array" ref="H17">SUM('[3]B-GP'!$AD$6112:$AD$13000*'[3]B-GP'!$AK$6112:$AK$13000*-'[3]B-GP'!Q$6112:Q$13000)-H$46</f>
        <v>#REF!</v>
      </c>
      <c r="I17" s="36" t="e">
        <f t="array" ref="I17">SUM('[3]B-GP'!$AD$6112:$AD$13000*'[3]B-GP'!$AK$6112:$AK$13000*-'[3]B-GP'!R$6112:R$13000)-I$46</f>
        <v>#REF!</v>
      </c>
      <c r="J17" s="36" t="e">
        <f t="array" ref="J17">SUM('[3]B-GP'!$AD$6112:$AD$13000*'[3]B-GP'!$AK$6112:$AK$13000*-'[3]B-GP'!S$6112:S$13000)-J$46</f>
        <v>#REF!</v>
      </c>
      <c r="K17" s="36" t="e">
        <f t="array" ref="K17">SUM('[3]B-GP'!$AD$6112:$AD$13000*'[3]B-GP'!$AK$6112:$AK$13000*-'[3]B-GP'!T$6112:T$13000)-K$46</f>
        <v>#REF!</v>
      </c>
      <c r="L17" s="36" t="e">
        <f t="array" ref="L17">SUM('[3]B-GP'!$AD$6112:$AD$13000*'[3]B-GP'!$AK$6112:$AK$13000*-'[3]B-GP'!U$6112:U$13000)-L$46</f>
        <v>#REF!</v>
      </c>
      <c r="M17" s="36" t="e">
        <f t="array" ref="M17">SUM('[3]B-GP'!$AD$6112:$AD$13000*'[3]B-GP'!$AK$6112:$AK$13000*-'[3]B-GP'!V$6112:V$13000)-M$46</f>
        <v>#REF!</v>
      </c>
      <c r="N17" s="36" t="e">
        <f t="array" ref="N17">SUM('[3]B-GP'!$AD$6112:$AD$13000*'[3]B-GP'!$AK$6112:$AK$13000*-'[3]B-GP'!W$6112:W$13000)-N$46</f>
        <v>#REF!</v>
      </c>
      <c r="O17" s="36" t="e">
        <f t="array" ref="O17">SUM('[3]B-GP'!$AD$6112:$AD$13000*'[3]B-GP'!$AK$6112:$AK$13000*-'[3]B-GP'!X$6112:X$13000)-O$46</f>
        <v>#REF!</v>
      </c>
      <c r="P17" s="36" t="e">
        <f>CHOOSE([3]MES!$E$10,SUM(D17),SUM(D17:E17),SUM(D17:F17),SUM(D17:G17),SUM(D17:H17),SUM(D17:I17),SUM(D17:J17),SUM(D17:K17),SUM(D17:L17),SUM(D17:M17),SUM(D17:N17),SUM(D17:O17))</f>
        <v>#REF!</v>
      </c>
    </row>
    <row r="18" spans="2:16" ht="12" customHeight="1">
      <c r="B18" s="30" t="s">
        <v>73</v>
      </c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>
        <f>CHOOSE([3]MES!$E$10,SUM(D18),SUM(D18:E18),SUM(D18:F18),SUM(D18:G18),SUM(D18:H18),SUM(D18:I18),SUM(D18:J18),SUM(D18:K18),SUM(D18:L18),SUM(D18:M18),SUM(D18:N18),SUM(D18:O18))</f>
        <v>0</v>
      </c>
    </row>
    <row r="19" spans="2:16" ht="12" customHeight="1">
      <c r="B19" s="30" t="s">
        <v>74</v>
      </c>
      <c r="D19" s="36" t="e">
        <f t="array" ref="D19">SUM('[3]B-GP'!$AD$6112:$AD$13000*'[3]B-GP'!$AL$6112:$AL$13000*-'[3]B-GP'!M$6112:M$13000)-D$47</f>
        <v>#REF!</v>
      </c>
      <c r="E19" s="36" t="e">
        <f t="array" ref="E19">SUM('[3]B-GP'!$AD$6112:$AD$13000*'[3]B-GP'!$AL$6112:$AL$13000*-'[3]B-GP'!N$6112:N$13000)-E$47</f>
        <v>#REF!</v>
      </c>
      <c r="F19" s="36" t="e">
        <f t="array" ref="F19">SUM('[3]B-GP'!$AD$6112:$AD$13000*'[3]B-GP'!$AL$6112:$AL$13000*-'[3]B-GP'!O$6112:O$13000)-F$47</f>
        <v>#REF!</v>
      </c>
      <c r="G19" s="36" t="e">
        <f t="array" ref="G19">SUM('[3]B-GP'!$AD$6112:$AD$13000*'[3]B-GP'!$AL$6112:$AL$13000*-'[3]B-GP'!P$6112:P$13000)-G$47</f>
        <v>#REF!</v>
      </c>
      <c r="H19" s="36" t="e">
        <f t="array" ref="H19">SUM('[3]B-GP'!$AD$6112:$AD$13000*'[3]B-GP'!$AL$6112:$AL$13000*-'[3]B-GP'!Q$6112:Q$13000)-H$47</f>
        <v>#REF!</v>
      </c>
      <c r="I19" s="36" t="e">
        <f t="array" ref="I19">SUM('[3]B-GP'!$AD$6112:$AD$13000*'[3]B-GP'!$AL$6112:$AL$13000*-'[3]B-GP'!R$6112:R$13000)-I$47</f>
        <v>#REF!</v>
      </c>
      <c r="J19" s="36" t="e">
        <f t="array" ref="J19">SUM('[3]B-GP'!$AD$6112:$AD$13000*'[3]B-GP'!$AL$6112:$AL$13000*-'[3]B-GP'!S$6112:S$13000)-J$47</f>
        <v>#REF!</v>
      </c>
      <c r="K19" s="36" t="e">
        <f t="array" ref="K19">SUM('[3]B-GP'!$AD$6112:$AD$13000*'[3]B-GP'!$AL$6112:$AL$13000*-'[3]B-GP'!T$6112:T$13000)-K$47</f>
        <v>#REF!</v>
      </c>
      <c r="L19" s="36" t="e">
        <f t="array" ref="L19">SUM('[3]B-GP'!$AD$6112:$AD$13000*'[3]B-GP'!$AL$6112:$AL$13000*-'[3]B-GP'!U$6112:U$13000)-L$47</f>
        <v>#REF!</v>
      </c>
      <c r="M19" s="36" t="e">
        <f t="array" ref="M19">SUM('[3]B-GP'!$AD$6112:$AD$13000*'[3]B-GP'!$AL$6112:$AL$13000*-'[3]B-GP'!V$6112:V$13000)-M$47</f>
        <v>#REF!</v>
      </c>
      <c r="N19" s="36" t="e">
        <f t="array" ref="N19">SUM('[3]B-GP'!$AD$6112:$AD$13000*'[3]B-GP'!$AL$6112:$AL$13000*-'[3]B-GP'!W$6112:W$13000)-N$47</f>
        <v>#REF!</v>
      </c>
      <c r="O19" s="36" t="e">
        <f t="array" ref="O19">SUM('[3]B-GP'!$AD$6112:$AD$13000*'[3]B-GP'!$AL$6112:$AL$13000*-'[3]B-GP'!X$6112:X$13000)-O$47</f>
        <v>#REF!</v>
      </c>
      <c r="P19" s="36" t="e">
        <f>CHOOSE([3]MES!$E$10,SUM(D19),SUM(D19:E19),SUM(D19:F19),SUM(D19:G19),SUM(D19:H19),SUM(D19:I19),SUM(D19:J19),SUM(D19:K19),SUM(D19:L19),SUM(D19:M19),SUM(D19:N19),SUM(D19:O19))</f>
        <v>#REF!</v>
      </c>
    </row>
    <row r="20" spans="2:16" ht="12" customHeight="1">
      <c r="B20" s="30" t="s">
        <v>75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>
        <f>CHOOSE([3]MES!$E$10,SUM(D20),SUM(D20:E20),SUM(D20:F20),SUM(D20:G20),SUM(D20:H20),SUM(D20:I20),SUM(D20:J20),SUM(D20:K20),SUM(D20:L20),SUM(D20:M20),SUM(D20:N20),SUM(D20:O20))</f>
        <v>0</v>
      </c>
    </row>
    <row r="21" spans="2:16" ht="12" customHeight="1">
      <c r="B21" s="30" t="s">
        <v>76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>
        <f>CHOOSE([3]MES!$E$10,SUM(D21),SUM(D21:E21),SUM(D21:F21),SUM(D21:G21),SUM(D21:H21),SUM(D21:I21),SUM(D21:J21),SUM(D21:K21),SUM(D21:L21),SUM(D21:M21),SUM(D21:N21),SUM(D21:O21))</f>
        <v>0</v>
      </c>
    </row>
    <row r="22" spans="2:16" ht="12" customHeight="1"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</row>
    <row r="23" spans="2:16" ht="12" customHeight="1"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</row>
    <row r="24" spans="2:16" ht="12" customHeight="1">
      <c r="B24" s="38" t="s">
        <v>77</v>
      </c>
      <c r="D24" s="39" t="e">
        <f t="shared" ref="D24:P24" si="1">SUM(D16:D23)</f>
        <v>#REF!</v>
      </c>
      <c r="E24" s="39" t="e">
        <f t="shared" si="1"/>
        <v>#REF!</v>
      </c>
      <c r="F24" s="39" t="e">
        <f t="shared" si="1"/>
        <v>#REF!</v>
      </c>
      <c r="G24" s="39" t="e">
        <f t="shared" si="1"/>
        <v>#REF!</v>
      </c>
      <c r="H24" s="39" t="e">
        <f t="shared" si="1"/>
        <v>#REF!</v>
      </c>
      <c r="I24" s="39" t="e">
        <f t="shared" si="1"/>
        <v>#REF!</v>
      </c>
      <c r="J24" s="39" t="e">
        <f t="shared" si="1"/>
        <v>#REF!</v>
      </c>
      <c r="K24" s="39" t="e">
        <f t="shared" si="1"/>
        <v>#REF!</v>
      </c>
      <c r="L24" s="39" t="e">
        <f t="shared" si="1"/>
        <v>#REF!</v>
      </c>
      <c r="M24" s="39" t="e">
        <f t="shared" si="1"/>
        <v>#REF!</v>
      </c>
      <c r="N24" s="39" t="e">
        <f t="shared" si="1"/>
        <v>#REF!</v>
      </c>
      <c r="O24" s="39" t="e">
        <f t="shared" si="1"/>
        <v>#REF!</v>
      </c>
      <c r="P24" s="39" t="e">
        <f t="shared" si="1"/>
        <v>#REF!</v>
      </c>
    </row>
    <row r="25" spans="2:16" ht="12" customHeight="1"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2:16" ht="12" customHeight="1">
      <c r="B26" s="30" t="s">
        <v>78</v>
      </c>
      <c r="D26" s="36" t="e">
        <f t="array" ref="D26">SUM('[3]B-GP'!$AD$6112:$AD$13000*'[3]B-GP'!$AM$6112:$AM$13000*-'[3]B-GP'!M$6112:M$13000)-D$49</f>
        <v>#REF!</v>
      </c>
      <c r="E26" s="36" t="e">
        <f t="array" ref="E26">SUM('[3]B-GP'!$AD$6112:$AD$13000*'[3]B-GP'!$AM$6112:$AM$13000*-'[3]B-GP'!N$6112:N$13000)-E$49</f>
        <v>#REF!</v>
      </c>
      <c r="F26" s="36" t="e">
        <f t="array" ref="F26">SUM('[3]B-GP'!$AD$6112:$AD$13000*'[3]B-GP'!$AM$6112:$AM$13000*-'[3]B-GP'!O$6112:O$13000)-F$49</f>
        <v>#REF!</v>
      </c>
      <c r="G26" s="36" t="e">
        <f t="array" ref="G26">SUM('[3]B-GP'!$AD$6112:$AD$13000*'[3]B-GP'!$AM$6112:$AM$13000*-'[3]B-GP'!P$6112:P$13000)-G$49</f>
        <v>#REF!</v>
      </c>
      <c r="H26" s="36" t="e">
        <f t="array" ref="H26">SUM('[3]B-GP'!$AD$6112:$AD$13000*'[3]B-GP'!$AM$6112:$AM$13000*-'[3]B-GP'!Q$6112:Q$13000)-H$49</f>
        <v>#REF!</v>
      </c>
      <c r="I26" s="36" t="e">
        <f t="array" ref="I26">SUM('[3]B-GP'!$AD$6112:$AD$13000*'[3]B-GP'!$AM$6112:$AM$13000*-'[3]B-GP'!R$6112:R$13000)-I$49</f>
        <v>#REF!</v>
      </c>
      <c r="J26" s="36" t="e">
        <f t="array" ref="J26">SUM('[3]B-GP'!$AD$6112:$AD$13000*'[3]B-GP'!$AM$6112:$AM$13000*-'[3]B-GP'!S$6112:S$13000)-J$49</f>
        <v>#REF!</v>
      </c>
      <c r="K26" s="36" t="e">
        <f t="array" ref="K26">SUM('[3]B-GP'!$AD$6112:$AD$13000*'[3]B-GP'!$AM$6112:$AM$13000*-'[3]B-GP'!T$6112:T$13000)-K$49</f>
        <v>#REF!</v>
      </c>
      <c r="L26" s="36" t="e">
        <f t="array" ref="L26">SUM('[3]B-GP'!$AD$6112:$AD$13000*'[3]B-GP'!$AM$6112:$AM$13000*-'[3]B-GP'!U$6112:U$13000)-L$49</f>
        <v>#REF!</v>
      </c>
      <c r="M26" s="36" t="e">
        <f t="array" ref="M26">SUM('[3]B-GP'!$AD$6112:$AD$13000*'[3]B-GP'!$AM$6112:$AM$13000*-'[3]B-GP'!V$6112:V$13000)-M$49</f>
        <v>#REF!</v>
      </c>
      <c r="N26" s="36" t="e">
        <f t="array" ref="N26">SUM('[3]B-GP'!$AD$6112:$AD$13000*'[3]B-GP'!$AM$6112:$AM$13000*-'[3]B-GP'!W$6112:W$13000)-N$49</f>
        <v>#REF!</v>
      </c>
      <c r="O26" s="36" t="e">
        <f t="array" ref="O26">SUM('[3]B-GP'!$AD$6112:$AD$13000*'[3]B-GP'!$AM$6112:$AM$13000*-'[3]B-GP'!X$6112:X$13000)-O$49</f>
        <v>#REF!</v>
      </c>
      <c r="P26" s="36" t="e">
        <f>CHOOSE([3]MES!$E$10,SUM(D26),SUM(D26:E26),SUM(D26:F26),SUM(D26:G26),SUM(D26:H26),SUM(D26:I26),SUM(D26:J26),SUM(D26:K26),SUM(D26:L26),SUM(D26:M26),SUM(D26:N26),SUM(D26:O26))</f>
        <v>#REF!</v>
      </c>
    </row>
    <row r="27" spans="2:16" ht="12" customHeight="1">
      <c r="B27" s="30" t="s">
        <v>79</v>
      </c>
      <c r="D27" s="36" t="e">
        <f t="array" ref="D27">SUM('[3]B-GP'!$AD$6112:$AD$13000*'[3]B-GP'!$AN$6112:$AN$13000*-'[3]B-GP'!M$6112:M$13000)</f>
        <v>#REF!</v>
      </c>
      <c r="E27" s="36" t="e">
        <f t="array" ref="E27">SUM('[3]B-GP'!$AD$6112:$AD$13000*'[3]B-GP'!$AN$6112:$AN$13000*-'[3]B-GP'!N$6112:N$13000)</f>
        <v>#REF!</v>
      </c>
      <c r="F27" s="36" t="e">
        <f t="array" ref="F27">SUM('[3]B-GP'!$AD$6112:$AD$13000*'[3]B-GP'!$AN$6112:$AN$13000*-'[3]B-GP'!O$6112:O$13000)</f>
        <v>#REF!</v>
      </c>
      <c r="G27" s="36" t="e">
        <f t="array" ref="G27">SUM('[3]B-GP'!$AD$6112:$AD$13000*'[3]B-GP'!$AN$6112:$AN$13000*-'[3]B-GP'!P$6112:P$13000)</f>
        <v>#REF!</v>
      </c>
      <c r="H27" s="36" t="e">
        <f t="array" ref="H27">SUM('[3]B-GP'!$AD$6112:$AD$13000*'[3]B-GP'!$AN$6112:$AN$13000*-'[3]B-GP'!Q$6112:Q$13000)</f>
        <v>#REF!</v>
      </c>
      <c r="I27" s="36" t="e">
        <f t="array" ref="I27">SUM('[3]B-GP'!$AD$6112:$AD$13000*'[3]B-GP'!$AN$6112:$AN$13000*-'[3]B-GP'!R$6112:R$13000)</f>
        <v>#REF!</v>
      </c>
      <c r="J27" s="36" t="e">
        <f t="array" ref="J27">SUM('[3]B-GP'!$AD$6112:$AD$13000*'[3]B-GP'!$AN$6112:$AN$13000*-'[3]B-GP'!S$6112:S$13000)</f>
        <v>#REF!</v>
      </c>
      <c r="K27" s="36" t="e">
        <f t="array" ref="K27">SUM('[3]B-GP'!$AD$6112:$AD$13000*'[3]B-GP'!$AN$6112:$AN$13000*-'[3]B-GP'!T$6112:T$13000)</f>
        <v>#REF!</v>
      </c>
      <c r="L27" s="36" t="e">
        <f t="array" ref="L27">SUM('[3]B-GP'!$AD$6112:$AD$13000*'[3]B-GP'!$AN$6112:$AN$13000*-'[3]B-GP'!U$6112:U$13000)</f>
        <v>#REF!</v>
      </c>
      <c r="M27" s="36" t="e">
        <f t="array" ref="M27">SUM('[3]B-GP'!$AD$6112:$AD$13000*'[3]B-GP'!$AN$6112:$AN$13000*-'[3]B-GP'!V$6112:V$13000)</f>
        <v>#REF!</v>
      </c>
      <c r="N27" s="36" t="e">
        <f t="array" ref="N27">SUM('[3]B-GP'!$AD$6112:$AD$13000*'[3]B-GP'!$AN$6112:$AN$13000*-'[3]B-GP'!W$6112:W$13000)</f>
        <v>#REF!</v>
      </c>
      <c r="O27" s="36" t="e">
        <f t="array" ref="O27">SUM('[3]B-GP'!$AD$6112:$AD$13000*'[3]B-GP'!$AN$6112:$AN$13000*-'[3]B-GP'!X$6112:X$13000)</f>
        <v>#REF!</v>
      </c>
      <c r="P27" s="36" t="e">
        <f>CHOOSE([3]MES!$E$10,SUM(D27),SUM(D27:E27),SUM(D27:F27),SUM(D27:G27),SUM(D27:H27),SUM(D27:I27),SUM(D27:J27),SUM(D27:K27),SUM(D27:L27),SUM(D27:M27),SUM(D27:N27),SUM(D27:O27))</f>
        <v>#REF!</v>
      </c>
    </row>
    <row r="28" spans="2:16" ht="12" customHeight="1">
      <c r="B28" s="30" t="s">
        <v>80</v>
      </c>
      <c r="D28" s="36" t="e">
        <f t="array" ref="D28">SUM('[3]B-GP'!$AD$6112:$AD$13000*'[3]B-GP'!$AO$6112:$AO$13000*-'[3]B-GP'!M$6112:M$13000)-D$50</f>
        <v>#REF!</v>
      </c>
      <c r="E28" s="36" t="e">
        <f t="array" ref="E28">SUM('[3]B-GP'!$AD$6112:$AD$13000*'[3]B-GP'!$AO$6112:$AO$13000*-'[3]B-GP'!N$6112:N$13000)-E$50</f>
        <v>#REF!</v>
      </c>
      <c r="F28" s="36" t="e">
        <f t="array" ref="F28">SUM('[3]B-GP'!$AD$6112:$AD$13000*'[3]B-GP'!$AO$6112:$AO$13000*-'[3]B-GP'!O$6112:O$13000)-F$50</f>
        <v>#REF!</v>
      </c>
      <c r="G28" s="36" t="e">
        <f t="array" ref="G28">SUM('[3]B-GP'!$AD$6112:$AD$13000*'[3]B-GP'!$AO$6112:$AO$13000*-'[3]B-GP'!P$6112:P$13000)-G$50</f>
        <v>#REF!</v>
      </c>
      <c r="H28" s="36" t="e">
        <f t="array" ref="H28">SUM('[3]B-GP'!$AD$6112:$AD$13000*'[3]B-GP'!$AO$6112:$AO$13000*-'[3]B-GP'!Q$6112:Q$13000)-H$50</f>
        <v>#REF!</v>
      </c>
      <c r="I28" s="36" t="e">
        <f t="array" ref="I28">SUM('[3]B-GP'!$AD$6112:$AD$13000*'[3]B-GP'!$AO$6112:$AO$13000*-'[3]B-GP'!R$6112:R$13000)-I$50</f>
        <v>#REF!</v>
      </c>
      <c r="J28" s="36" t="e">
        <f t="array" ref="J28">SUM('[3]B-GP'!$AD$6112:$AD$13000*'[3]B-GP'!$AO$6112:$AO$13000*-'[3]B-GP'!S$6112:S$13000)-J$50</f>
        <v>#REF!</v>
      </c>
      <c r="K28" s="36" t="e">
        <f t="array" ref="K28">SUM('[3]B-GP'!$AD$6112:$AD$13000*'[3]B-GP'!$AO$6112:$AO$13000*-'[3]B-GP'!T$6112:T$13000)-K$50</f>
        <v>#REF!</v>
      </c>
      <c r="L28" s="36" t="e">
        <f t="array" ref="L28">SUM('[3]B-GP'!$AD$6112:$AD$13000*'[3]B-GP'!$AO$6112:$AO$13000*-'[3]B-GP'!U$6112:U$13000)-L$50</f>
        <v>#REF!</v>
      </c>
      <c r="M28" s="36" t="e">
        <f t="array" ref="M28">SUM('[3]B-GP'!$AD$6112:$AD$13000*'[3]B-GP'!$AO$6112:$AO$13000*-'[3]B-GP'!V$6112:V$13000)-M$50</f>
        <v>#REF!</v>
      </c>
      <c r="N28" s="36" t="e">
        <f t="array" ref="N28">SUM('[3]B-GP'!$AD$6112:$AD$13000*'[3]B-GP'!$AO$6112:$AO$13000*-'[3]B-GP'!W$6112:W$13000)-N$50</f>
        <v>#REF!</v>
      </c>
      <c r="O28" s="36" t="e">
        <f t="array" ref="O28">SUM('[3]B-GP'!$AD$6112:$AD$13000*'[3]B-GP'!$AO$6112:$AO$13000*-'[3]B-GP'!X$6112:X$13000)-O$50</f>
        <v>#REF!</v>
      </c>
      <c r="P28" s="36" t="e">
        <f>CHOOSE([3]MES!$E$10,SUM(D28),SUM(D28:E28),SUM(D28:F28),SUM(D28:G28),SUM(D28:H28),SUM(D28:I28),SUM(D28:J28),SUM(D28:K28),SUM(D28:L28),SUM(D28:M28),SUM(D28:N28),SUM(D28:O28))</f>
        <v>#REF!</v>
      </c>
    </row>
    <row r="29" spans="2:16" ht="12" customHeight="1">
      <c r="B29" s="30" t="s">
        <v>81</v>
      </c>
      <c r="D29" s="36" t="e">
        <f t="array" ref="D29">SUM('[3]B-GP'!$AD$6112:$AD$13000*'[3]B-GP'!$AP$6112:$AP$13000*-'[3]B-GP'!M$6112:M$13000)-D$51</f>
        <v>#REF!</v>
      </c>
      <c r="E29" s="36" t="e">
        <f t="array" ref="E29">SUM('[3]B-GP'!$AD$6112:$AD$13000*'[3]B-GP'!$AP$6112:$AP$13000*-'[3]B-GP'!N$6112:N$13000)-E$51</f>
        <v>#REF!</v>
      </c>
      <c r="F29" s="36" t="e">
        <f t="array" ref="F29">SUM('[3]B-GP'!$AD$6112:$AD$13000*'[3]B-GP'!$AP$6112:$AP$13000*-'[3]B-GP'!O$6112:O$13000)-F$51</f>
        <v>#REF!</v>
      </c>
      <c r="G29" s="36" t="e">
        <f t="array" ref="G29">SUM('[3]B-GP'!$AD$6112:$AD$13000*'[3]B-GP'!$AP$6112:$AP$13000*-'[3]B-GP'!P$6112:P$13000)-G$51</f>
        <v>#REF!</v>
      </c>
      <c r="H29" s="36" t="e">
        <f t="array" ref="H29">SUM('[3]B-GP'!$AD$6112:$AD$13000*'[3]B-GP'!$AP$6112:$AP$13000*-'[3]B-GP'!Q$6112:Q$13000)-H$51</f>
        <v>#REF!</v>
      </c>
      <c r="I29" s="36" t="e">
        <f t="array" ref="I29">SUM('[3]B-GP'!$AD$6112:$AD$13000*'[3]B-GP'!$AP$6112:$AP$13000*-'[3]B-GP'!R$6112:R$13000)-I$51</f>
        <v>#REF!</v>
      </c>
      <c r="J29" s="36" t="e">
        <f t="array" ref="J29">SUM('[3]B-GP'!$AD$6112:$AD$13000*'[3]B-GP'!$AP$6112:$AP$13000*-'[3]B-GP'!S$6112:S$13000)-J$51</f>
        <v>#REF!</v>
      </c>
      <c r="K29" s="36" t="e">
        <f t="array" ref="K29">SUM('[3]B-GP'!$AD$6112:$AD$13000*'[3]B-GP'!$AP$6112:$AP$13000*-'[3]B-GP'!T$6112:T$13000)-K$51</f>
        <v>#REF!</v>
      </c>
      <c r="L29" s="36" t="e">
        <f t="array" ref="L29">SUM('[3]B-GP'!$AD$6112:$AD$13000*'[3]B-GP'!$AP$6112:$AP$13000*-'[3]B-GP'!U$6112:U$13000)-L$51</f>
        <v>#REF!</v>
      </c>
      <c r="M29" s="36" t="e">
        <f t="array" ref="M29">SUM('[3]B-GP'!$AD$6112:$AD$13000*'[3]B-GP'!$AP$6112:$AP$13000*-'[3]B-GP'!V$6112:V$13000)-M$51</f>
        <v>#REF!</v>
      </c>
      <c r="N29" s="36" t="e">
        <f t="array" ref="N29">SUM('[3]B-GP'!$AD$6112:$AD$13000*'[3]B-GP'!$AP$6112:$AP$13000*-'[3]B-GP'!W$6112:W$13000)-N$51</f>
        <v>#REF!</v>
      </c>
      <c r="O29" s="36" t="e">
        <f t="array" ref="O29">SUM('[3]B-GP'!$AD$6112:$AD$13000*'[3]B-GP'!$AP$6112:$AP$13000*-'[3]B-GP'!X$6112:X$13000)-O$51</f>
        <v>#REF!</v>
      </c>
      <c r="P29" s="36" t="e">
        <f>CHOOSE([3]MES!$E$10,SUM(D29),SUM(D29:E29),SUM(D29:F29),SUM(D29:G29),SUM(D29:H29),SUM(D29:I29),SUM(D29:J29),SUM(D29:K29),SUM(D29:L29),SUM(D29:M29),SUM(D29:N29),SUM(D29:O29))</f>
        <v>#REF!</v>
      </c>
    </row>
    <row r="30" spans="2:16" ht="12" customHeight="1">
      <c r="B30" s="30" t="s">
        <v>82</v>
      </c>
      <c r="D30" s="36" t="e">
        <f t="array" ref="D30">SUM('[3]B-GP'!$AD$6112:$AD$13000*'[3]B-GP'!$AQ$6112:$AQ$13000*-'[3]B-GP'!M$6112:M$13000)-D52</f>
        <v>#REF!</v>
      </c>
      <c r="E30" s="36" t="e">
        <f t="array" ref="E30">SUM('[3]B-GP'!$AD$6112:$AD$13000*'[3]B-GP'!$AQ$6112:$AQ$13000*-'[3]B-GP'!N$6112:N$13000)-E52</f>
        <v>#REF!</v>
      </c>
      <c r="F30" s="36" t="e">
        <f t="array" ref="F30">SUM('[3]B-GP'!$AD$6112:$AD$13000*'[3]B-GP'!$AQ$6112:$AQ$13000*-'[3]B-GP'!O$6112:O$13000)-F52</f>
        <v>#REF!</v>
      </c>
      <c r="G30" s="36" t="e">
        <f t="array" ref="G30">SUM('[3]B-GP'!$AD$6112:$AD$13000*'[3]B-GP'!$AQ$6112:$AQ$13000*-'[3]B-GP'!P$6112:P$13000)-G52</f>
        <v>#REF!</v>
      </c>
      <c r="H30" s="36" t="e">
        <f t="array" ref="H30">SUM('[3]B-GP'!$AD$6112:$AD$13000*'[3]B-GP'!$AQ$6112:$AQ$13000*-'[3]B-GP'!Q$6112:Q$13000)-H52</f>
        <v>#REF!</v>
      </c>
      <c r="I30" s="36" t="e">
        <f t="array" ref="I30">SUM('[3]B-GP'!$AD$6112:$AD$13000*'[3]B-GP'!$AQ$6112:$AQ$13000*-'[3]B-GP'!R$6112:R$13000)-I52</f>
        <v>#REF!</v>
      </c>
      <c r="J30" s="36" t="e">
        <f t="array" ref="J30">SUM('[3]B-GP'!$AD$6112:$AD$13000*'[3]B-GP'!$AQ$6112:$AQ$13000*-'[3]B-GP'!S$6112:S$13000)-J52</f>
        <v>#REF!</v>
      </c>
      <c r="K30" s="36" t="e">
        <f t="array" ref="K30">SUM('[3]B-GP'!$AD$6112:$AD$13000*'[3]B-GP'!$AQ$6112:$AQ$13000*-'[3]B-GP'!T$6112:T$13000)-K52</f>
        <v>#REF!</v>
      </c>
      <c r="L30" s="36" t="e">
        <f t="array" ref="L30">SUM('[3]B-GP'!$AD$6112:$AD$13000*'[3]B-GP'!$AQ$6112:$AQ$13000*-'[3]B-GP'!U$6112:U$13000)-L52</f>
        <v>#REF!</v>
      </c>
      <c r="M30" s="36" t="e">
        <f t="array" ref="M30">SUM('[3]B-GP'!$AD$6112:$AD$13000*'[3]B-GP'!$AQ$6112:$AQ$13000*-'[3]B-GP'!V$6112:V$13000)-M52</f>
        <v>#REF!</v>
      </c>
      <c r="N30" s="36" t="e">
        <f t="array" ref="N30">SUM('[3]B-GP'!$AD$6112:$AD$13000*'[3]B-GP'!$AQ$6112:$AQ$13000*-'[3]B-GP'!W$6112:W$13000)-N52</f>
        <v>#REF!</v>
      </c>
      <c r="O30" s="36" t="e">
        <f t="array" ref="O30">SUM('[3]B-GP'!$AD$6112:$AD$13000*'[3]B-GP'!$AQ$6112:$AQ$13000*-'[3]B-GP'!X$6112:X$13000)-O52</f>
        <v>#REF!</v>
      </c>
      <c r="P30" s="36" t="e">
        <f>CHOOSE([3]MES!$E$10,SUM(D30),SUM(D30:E30),SUM(D30:F30),SUM(D30:G30),SUM(D30:H30),SUM(D30:I30),SUM(D30:J30),SUM(D30:K30),SUM(D30:L30),SUM(D30:M30),SUM(D30:N30),SUM(D30:O30))</f>
        <v>#REF!</v>
      </c>
    </row>
    <row r="31" spans="2:16" ht="12" customHeight="1"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</row>
    <row r="32" spans="2:16" ht="12" customHeight="1"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</row>
    <row r="33" spans="2:16" ht="12" customHeight="1">
      <c r="B33" s="38" t="s">
        <v>83</v>
      </c>
      <c r="D33" s="39" t="e">
        <f t="shared" ref="D33:P33" si="2">SUM(D26:D32)</f>
        <v>#REF!</v>
      </c>
      <c r="E33" s="39" t="e">
        <f t="shared" si="2"/>
        <v>#REF!</v>
      </c>
      <c r="F33" s="39" t="e">
        <f t="shared" si="2"/>
        <v>#REF!</v>
      </c>
      <c r="G33" s="39" t="e">
        <f t="shared" si="2"/>
        <v>#REF!</v>
      </c>
      <c r="H33" s="39" t="e">
        <f t="shared" si="2"/>
        <v>#REF!</v>
      </c>
      <c r="I33" s="39" t="e">
        <f t="shared" si="2"/>
        <v>#REF!</v>
      </c>
      <c r="J33" s="39" t="e">
        <f t="shared" si="2"/>
        <v>#REF!</v>
      </c>
      <c r="K33" s="39" t="e">
        <f t="shared" si="2"/>
        <v>#REF!</v>
      </c>
      <c r="L33" s="39" t="e">
        <f t="shared" si="2"/>
        <v>#REF!</v>
      </c>
      <c r="M33" s="39" t="e">
        <f t="shared" si="2"/>
        <v>#REF!</v>
      </c>
      <c r="N33" s="39" t="e">
        <f t="shared" si="2"/>
        <v>#REF!</v>
      </c>
      <c r="O33" s="39" t="e">
        <f t="shared" si="2"/>
        <v>#REF!</v>
      </c>
      <c r="P33" s="39" t="e">
        <f t="shared" si="2"/>
        <v>#REF!</v>
      </c>
    </row>
    <row r="34" spans="2:16" ht="12" customHeight="1"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</row>
    <row r="35" spans="2:16" ht="12" customHeight="1">
      <c r="B35" s="30" t="s">
        <v>84</v>
      </c>
      <c r="D35" s="36" t="e">
        <f t="array" ref="D35">SUM('[3]B-GP'!$AD$6112:$AD$13000*'[3]B-GP'!$AR$6112:$AR$13000*-'[3]B-GP'!M$6112:M$13000)</f>
        <v>#REF!</v>
      </c>
      <c r="E35" s="36" t="e">
        <f t="array" ref="E35">SUM('[3]B-GP'!$AD$6112:$AD$13000*'[3]B-GP'!$AR$6112:$AR$13000*-'[3]B-GP'!N$6112:N$13000)</f>
        <v>#REF!</v>
      </c>
      <c r="F35" s="36" t="e">
        <f t="array" ref="F35">SUM('[3]B-GP'!$AD$6112:$AD$13000*'[3]B-GP'!$AR$6112:$AR$13000*-'[3]B-GP'!O$6112:O$13000)</f>
        <v>#REF!</v>
      </c>
      <c r="G35" s="36" t="e">
        <f t="array" ref="G35">SUM('[3]B-GP'!$AD$6112:$AD$13000*'[3]B-GP'!$AR$6112:$AR$13000*-'[3]B-GP'!P$6112:P$13000)</f>
        <v>#REF!</v>
      </c>
      <c r="H35" s="36" t="e">
        <f t="array" ref="H35">SUM('[3]B-GP'!$AD$6112:$AD$13000*'[3]B-GP'!$AR$6112:$AR$13000*-'[3]B-GP'!Q$6112:Q$13000)</f>
        <v>#REF!</v>
      </c>
      <c r="I35" s="36" t="e">
        <f t="array" ref="I35">SUM('[3]B-GP'!$AD$6112:$AD$13000*'[3]B-GP'!$AR$6112:$AR$13000*-'[3]B-GP'!R$6112:R$13000)</f>
        <v>#REF!</v>
      </c>
      <c r="J35" s="36" t="e">
        <f t="array" ref="J35">SUM('[3]B-GP'!$AD$6112:$AD$13000*'[3]B-GP'!$AR$6112:$AR$13000*-'[3]B-GP'!S$6112:S$13000)</f>
        <v>#REF!</v>
      </c>
      <c r="K35" s="36" t="e">
        <f t="array" ref="K35">SUM('[3]B-GP'!$AD$6112:$AD$13000*'[3]B-GP'!$AR$6112:$AR$13000*-'[3]B-GP'!T$6112:T$13000)</f>
        <v>#REF!</v>
      </c>
      <c r="L35" s="36" t="e">
        <f t="array" ref="L35">SUM('[3]B-GP'!$AD$6112:$AD$13000*'[3]B-GP'!$AR$6112:$AR$13000*-'[3]B-GP'!U$6112:U$13000)</f>
        <v>#REF!</v>
      </c>
      <c r="M35" s="36" t="e">
        <f t="array" ref="M35">SUM('[3]B-GP'!$AD$6112:$AD$13000*'[3]B-GP'!$AR$6112:$AR$13000*-'[3]B-GP'!V$6112:V$13000)</f>
        <v>#REF!</v>
      </c>
      <c r="N35" s="36" t="e">
        <f t="array" ref="N35">SUM('[3]B-GP'!$AD$6112:$AD$13000*'[3]B-GP'!$AR$6112:$AR$13000*-'[3]B-GP'!W$6112:W$13000)</f>
        <v>#REF!</v>
      </c>
      <c r="O35" s="36" t="e">
        <f t="array" ref="O35">SUM('[3]B-GP'!$AD$6112:$AD$13000*'[3]B-GP'!$AR$6112:$AR$13000*-'[3]B-GP'!X$6112:X$13000)</f>
        <v>#REF!</v>
      </c>
      <c r="P35" s="36" t="e">
        <f>CHOOSE([3]MES!$E$10,SUM(D35),SUM(D35:E35),SUM(D35:F35),SUM(D35:G35),SUM(D35:H35),SUM(D35:I35),SUM(D35:J35),SUM(D35:K35),SUM(D35:L35),SUM(D35:M35),SUM(D35:N35),SUM(D35:O35))</f>
        <v>#REF!</v>
      </c>
    </row>
    <row r="36" spans="2:16" ht="12" customHeight="1">
      <c r="B36" s="30" t="s">
        <v>85</v>
      </c>
      <c r="D36" s="36" t="e">
        <f t="array" ref="D36">SUM('[3]B-GP'!$AD$6112:$AD$13000*'[3]B-GP'!$AS$6112:$AS$13000*-'[3]B-GP'!M$6112:M$13000)</f>
        <v>#REF!</v>
      </c>
      <c r="E36" s="36" t="e">
        <f t="array" ref="E36">SUM('[3]B-GP'!$AD$6112:$AD$13000*'[3]B-GP'!$AS$6112:$AS$13000*-'[3]B-GP'!N$6112:N$13000)</f>
        <v>#REF!</v>
      </c>
      <c r="F36" s="36" t="e">
        <f t="array" ref="F36">SUM('[3]B-GP'!$AD$6112:$AD$13000*'[3]B-GP'!$AS$6112:$AS$13000*-'[3]B-GP'!O$6112:O$13000)</f>
        <v>#REF!</v>
      </c>
      <c r="G36" s="36" t="e">
        <f t="array" ref="G36">SUM('[3]B-GP'!$AD$6112:$AD$13000*'[3]B-GP'!$AS$6112:$AS$13000*-'[3]B-GP'!P$6112:P$13000)</f>
        <v>#REF!</v>
      </c>
      <c r="H36" s="36" t="e">
        <f t="array" ref="H36">SUM('[3]B-GP'!$AD$6112:$AD$13000*'[3]B-GP'!$AS$6112:$AS$13000*-'[3]B-GP'!Q$6112:Q$13000)</f>
        <v>#REF!</v>
      </c>
      <c r="I36" s="36" t="e">
        <f t="array" ref="I36">SUM('[3]B-GP'!$AD$6112:$AD$13000*'[3]B-GP'!$AS$6112:$AS$13000*-'[3]B-GP'!R$6112:R$13000)</f>
        <v>#REF!</v>
      </c>
      <c r="J36" s="36" t="e">
        <f t="array" ref="J36">SUM('[3]B-GP'!$AD$6112:$AD$13000*'[3]B-GP'!$AS$6112:$AS$13000*-'[3]B-GP'!S$6112:S$13000)</f>
        <v>#REF!</v>
      </c>
      <c r="K36" s="36" t="e">
        <f t="array" ref="K36">SUM('[3]B-GP'!$AD$6112:$AD$13000*'[3]B-GP'!$AS$6112:$AS$13000*-'[3]B-GP'!T$6112:T$13000)</f>
        <v>#REF!</v>
      </c>
      <c r="L36" s="36" t="e">
        <f t="array" ref="L36">SUM('[3]B-GP'!$AD$6112:$AD$13000*'[3]B-GP'!$AS$6112:$AS$13000*-'[3]B-GP'!U$6112:U$13000)</f>
        <v>#REF!</v>
      </c>
      <c r="M36" s="36" t="e">
        <f t="array" ref="M36">SUM('[3]B-GP'!$AD$6112:$AD$13000*'[3]B-GP'!$AS$6112:$AS$13000*-'[3]B-GP'!V$6112:V$13000)</f>
        <v>#REF!</v>
      </c>
      <c r="N36" s="36" t="e">
        <f t="array" ref="N36">SUM('[3]B-GP'!$AD$6112:$AD$13000*'[3]B-GP'!$AS$6112:$AS$13000*-'[3]B-GP'!W$6112:W$13000)</f>
        <v>#REF!</v>
      </c>
      <c r="O36" s="36" t="e">
        <f t="array" ref="O36">SUM('[3]B-GP'!$AD$6112:$AD$13000*'[3]B-GP'!$AS$6112:$AS$13000*-'[3]B-GP'!X$6112:X$13000)</f>
        <v>#REF!</v>
      </c>
      <c r="P36" s="36" t="e">
        <f>CHOOSE([3]MES!$E$10,SUM(D36),SUM(D36:E36),SUM(D36:F36),SUM(D36:G36),SUM(D36:H36),SUM(D36:I36),SUM(D36:J36),SUM(D36:K36),SUM(D36:L36),SUM(D36:M36),SUM(D36:N36),SUM(D36:O36))</f>
        <v>#REF!</v>
      </c>
    </row>
    <row r="37" spans="2:16" ht="12" customHeight="1">
      <c r="B37" s="30" t="s">
        <v>86</v>
      </c>
      <c r="D37" s="36" t="e">
        <f t="array" ref="D37">SUM('[3]B-GP'!$AD$6112:$AD$13000*'[3]B-GP'!$AU$6112:$AU$13000*-'[3]B-GP'!M$6112:M$13000)-D$54</f>
        <v>#REF!</v>
      </c>
      <c r="E37" s="36" t="e">
        <f t="array" ref="E37">SUM('[3]B-GP'!$AD$6112:$AD$13000*'[3]B-GP'!$AU$6112:$AU$13000*-'[3]B-GP'!N$6112:N$13000)-E$54</f>
        <v>#REF!</v>
      </c>
      <c r="F37" s="36" t="e">
        <f t="array" ref="F37">SUM('[3]B-GP'!$AD$6112:$AD$13000*'[3]B-GP'!$AU$6112:$AU$13000*-'[3]B-GP'!O$6112:O$13000)-F$54</f>
        <v>#REF!</v>
      </c>
      <c r="G37" s="36" t="e">
        <f t="array" ref="G37">SUM('[3]B-GP'!$AD$6112:$AD$13000*'[3]B-GP'!$AU$6112:$AU$13000*-'[3]B-GP'!P$6112:P$13000)-G$54</f>
        <v>#REF!</v>
      </c>
      <c r="H37" s="36" t="e">
        <f t="array" ref="H37">SUM('[3]B-GP'!$AD$6112:$AD$13000*'[3]B-GP'!$AU$6112:$AU$13000*-'[3]B-GP'!Q$6112:Q$13000)-H$54</f>
        <v>#REF!</v>
      </c>
      <c r="I37" s="36" t="e">
        <f t="array" ref="I37">SUM('[3]B-GP'!$AD$6112:$AD$13000*'[3]B-GP'!$AU$6112:$AU$13000*-'[3]B-GP'!R$6112:R$13000)-I$54</f>
        <v>#REF!</v>
      </c>
      <c r="J37" s="36" t="e">
        <f t="array" ref="J37">SUM('[3]B-GP'!$AD$6112:$AD$13000*'[3]B-GP'!$AU$6112:$AU$13000*-'[3]B-GP'!S$6112:S$13000)-J$54</f>
        <v>#REF!</v>
      </c>
      <c r="K37" s="36" t="e">
        <f t="array" ref="K37">SUM('[3]B-GP'!$AD$6112:$AD$13000*'[3]B-GP'!$AU$6112:$AU$13000*-'[3]B-GP'!T$6112:T$13000)-K$54</f>
        <v>#REF!</v>
      </c>
      <c r="L37" s="36" t="e">
        <f t="array" ref="L37">SUM('[3]B-GP'!$AD$6112:$AD$13000*'[3]B-GP'!$AU$6112:$AU$13000*-'[3]B-GP'!U$6112:U$13000)-L$54</f>
        <v>#REF!</v>
      </c>
      <c r="M37" s="36" t="e">
        <f t="array" ref="M37">SUM('[3]B-GP'!$AD$6112:$AD$13000*'[3]B-GP'!$AU$6112:$AU$13000*-'[3]B-GP'!V$6112:V$13000)-M$54</f>
        <v>#REF!</v>
      </c>
      <c r="N37" s="36" t="e">
        <f t="array" ref="N37">SUM('[3]B-GP'!$AD$6112:$AD$13000*'[3]B-GP'!$AU$6112:$AU$13000*-'[3]B-GP'!W$6112:W$13000)-N$54</f>
        <v>#REF!</v>
      </c>
      <c r="O37" s="36" t="e">
        <f t="array" ref="O37">SUM('[3]B-GP'!$AD$6112:$AD$13000*'[3]B-GP'!$AU$6112:$AU$13000*-'[3]B-GP'!X$6112:X$13000)-O$54</f>
        <v>#REF!</v>
      </c>
      <c r="P37" s="36" t="e">
        <f>CHOOSE([3]MES!$E$10,SUM(D37),SUM(D37:E37),SUM(D37:F37),SUM(D37:G37),SUM(D37:H37),SUM(D37:I37),SUM(D37:J37),SUM(D37:K37),SUM(D37:L37),SUM(D37:M37),SUM(D37:N37),SUM(D37:O37))</f>
        <v>#REF!</v>
      </c>
    </row>
    <row r="38" spans="2:16" ht="12" customHeight="1">
      <c r="B38" s="30" t="s">
        <v>87</v>
      </c>
      <c r="D38" s="36" t="e">
        <f t="array" ref="D38">SUM('[3]B-GP'!$AD$6112:$AD$13000*'[3]B-GP'!$AT$6112:$AT$13000*-'[3]B-GP'!M$6112:M$13000)</f>
        <v>#REF!</v>
      </c>
      <c r="E38" s="36" t="e">
        <f t="array" ref="E38">SUM('[3]B-GP'!$AD$6112:$AD$13000*'[3]B-GP'!$AT$6112:$AT$13000*-'[3]B-GP'!N$6112:N$13000)</f>
        <v>#REF!</v>
      </c>
      <c r="F38" s="36" t="e">
        <f t="array" ref="F38">SUM('[3]B-GP'!$AD$6112:$AD$13000*'[3]B-GP'!$AT$6112:$AT$13000*-'[3]B-GP'!O$6112:O$13000)</f>
        <v>#REF!</v>
      </c>
      <c r="G38" s="36" t="e">
        <f t="array" ref="G38">SUM('[3]B-GP'!$AD$6112:$AD$13000*'[3]B-GP'!$AT$6112:$AT$13000*-'[3]B-GP'!P$6112:P$13000)</f>
        <v>#REF!</v>
      </c>
      <c r="H38" s="36" t="e">
        <f t="array" ref="H38">SUM('[3]B-GP'!$AD$6112:$AD$13000*'[3]B-GP'!$AT$6112:$AT$13000*-'[3]B-GP'!Q$6112:Q$13000)</f>
        <v>#REF!</v>
      </c>
      <c r="I38" s="36" t="e">
        <f t="array" ref="I38">SUM('[3]B-GP'!$AD$6112:$AD$13000*'[3]B-GP'!$AT$6112:$AT$13000*-'[3]B-GP'!R$6112:R$13000)</f>
        <v>#REF!</v>
      </c>
      <c r="J38" s="36" t="e">
        <f t="array" ref="J38">SUM('[3]B-GP'!$AD$6112:$AD$13000*'[3]B-GP'!$AT$6112:$AT$13000*-'[3]B-GP'!S$6112:S$13000)</f>
        <v>#REF!</v>
      </c>
      <c r="K38" s="36" t="e">
        <f t="array" ref="K38">SUM('[3]B-GP'!$AD$6112:$AD$13000*'[3]B-GP'!$AT$6112:$AT$13000*-'[3]B-GP'!T$6112:T$13000)</f>
        <v>#REF!</v>
      </c>
      <c r="L38" s="36" t="e">
        <f t="array" ref="L38">SUM('[3]B-GP'!$AD$6112:$AD$13000*'[3]B-GP'!$AT$6112:$AT$13000*-'[3]B-GP'!U$6112:U$13000)</f>
        <v>#REF!</v>
      </c>
      <c r="M38" s="36" t="e">
        <f t="array" ref="M38">SUM('[3]B-GP'!$AD$6112:$AD$13000*'[3]B-GP'!$AT$6112:$AT$13000*-'[3]B-GP'!V$6112:V$13000)</f>
        <v>#REF!</v>
      </c>
      <c r="N38" s="36" t="e">
        <f t="array" ref="N38">SUM('[3]B-GP'!$AD$6112:$AD$13000*'[3]B-GP'!$AT$6112:$AT$13000*-'[3]B-GP'!W$6112:W$13000)</f>
        <v>#REF!</v>
      </c>
      <c r="O38" s="36" t="e">
        <f t="array" ref="O38">SUM('[3]B-GP'!$AD$6112:$AD$13000*'[3]B-GP'!$AT$6112:$AT$13000*-'[3]B-GP'!X$6112:X$13000)</f>
        <v>#REF!</v>
      </c>
      <c r="P38" s="36" t="e">
        <f>CHOOSE([3]MES!$E$10,SUM(D38),SUM(D38:E38),SUM(D38:F38),SUM(D38:G38),SUM(D38:H38),SUM(D38:I38),SUM(D38:J38),SUM(D38:K38),SUM(D38:L38),SUM(D38:M38),SUM(D38:N38),SUM(D38:O38))</f>
        <v>#REF!</v>
      </c>
    </row>
    <row r="39" spans="2:16" ht="12" customHeight="1"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</row>
    <row r="40" spans="2:16" ht="12" customHeight="1"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</row>
    <row r="41" spans="2:16" ht="12" customHeight="1">
      <c r="B41" s="38" t="s">
        <v>88</v>
      </c>
      <c r="D41" s="39" t="e">
        <f t="shared" ref="D41:P41" si="3">SUM(D35:D40)</f>
        <v>#REF!</v>
      </c>
      <c r="E41" s="39" t="e">
        <f t="shared" si="3"/>
        <v>#REF!</v>
      </c>
      <c r="F41" s="39" t="e">
        <f t="shared" si="3"/>
        <v>#REF!</v>
      </c>
      <c r="G41" s="39" t="e">
        <f t="shared" si="3"/>
        <v>#REF!</v>
      </c>
      <c r="H41" s="39" t="e">
        <f t="shared" si="3"/>
        <v>#REF!</v>
      </c>
      <c r="I41" s="39" t="e">
        <f t="shared" si="3"/>
        <v>#REF!</v>
      </c>
      <c r="J41" s="39" t="e">
        <f t="shared" si="3"/>
        <v>#REF!</v>
      </c>
      <c r="K41" s="39" t="e">
        <f t="shared" si="3"/>
        <v>#REF!</v>
      </c>
      <c r="L41" s="39" t="e">
        <f t="shared" si="3"/>
        <v>#REF!</v>
      </c>
      <c r="M41" s="39" t="e">
        <f t="shared" si="3"/>
        <v>#REF!</v>
      </c>
      <c r="N41" s="39" t="e">
        <f t="shared" si="3"/>
        <v>#REF!</v>
      </c>
      <c r="O41" s="39" t="e">
        <f t="shared" si="3"/>
        <v>#REF!</v>
      </c>
      <c r="P41" s="39" t="e">
        <f t="shared" si="3"/>
        <v>#REF!</v>
      </c>
    </row>
    <row r="42" spans="2:16" ht="12" customHeight="1"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</row>
    <row r="43" spans="2:16" ht="12" customHeight="1">
      <c r="B43" s="30" t="s">
        <v>89</v>
      </c>
      <c r="D43" s="36" t="e">
        <f t="array" ref="D43">SUM(IF("647"='[3]B-GP'!$AB$6112:$AB$13000,1,0)*('[3]B-GP'!$AD$6112:$AD$13000*'[3]B-GP'!$AH$6112:$AH$13000*-'[3]B-GP'!M$6112:M$13000))</f>
        <v>#REF!</v>
      </c>
      <c r="E43" s="36" t="e">
        <f t="array" ref="E43">SUM(IF("647"='[3]B-GP'!$AB$6112:$AB$13000,1,0)*('[3]B-GP'!$AD$6112:$AD$13000*'[3]B-GP'!$AH$6112:$AH$13000*-'[3]B-GP'!N$6112:N$13000))</f>
        <v>#REF!</v>
      </c>
      <c r="F43" s="36" t="e">
        <f t="array" ref="F43">SUM(IF("647"='[3]B-GP'!$AB$6112:$AB$13000,1,0)*('[3]B-GP'!$AD$6112:$AD$13000*'[3]B-GP'!$AH$6112:$AH$13000*-'[3]B-GP'!O$6112:O$13000))</f>
        <v>#REF!</v>
      </c>
      <c r="G43" s="36" t="e">
        <f t="array" ref="G43">SUM(IF("647"='[3]B-GP'!$AB$6112:$AB$13000,1,0)*('[3]B-GP'!$AD$6112:$AD$13000*'[3]B-GP'!$AH$6112:$AH$13000*-'[3]B-GP'!P$6112:P$13000))</f>
        <v>#REF!</v>
      </c>
      <c r="H43" s="36" t="e">
        <f t="array" ref="H43">SUM(IF("647"='[3]B-GP'!$AB$6112:$AB$13000,1,0)*('[3]B-GP'!$AD$6112:$AD$13000*'[3]B-GP'!$AH$6112:$AH$13000*-'[3]B-GP'!Q$6112:Q$13000))</f>
        <v>#REF!</v>
      </c>
      <c r="I43" s="36" t="e">
        <f t="array" ref="I43">SUM(IF("647"='[3]B-GP'!$AB$6112:$AB$13000,1,0)*('[3]B-GP'!$AD$6112:$AD$13000*'[3]B-GP'!$AH$6112:$AH$13000*-'[3]B-GP'!R$6112:R$13000))</f>
        <v>#REF!</v>
      </c>
      <c r="J43" s="36" t="e">
        <f t="array" ref="J43">SUM(IF("647"='[3]B-GP'!$AB$6112:$AB$13000,1,0)*('[3]B-GP'!$AD$6112:$AD$13000*'[3]B-GP'!$AH$6112:$AH$13000*-'[3]B-GP'!S$6112:S$13000))</f>
        <v>#REF!</v>
      </c>
      <c r="K43" s="36" t="e">
        <f t="array" ref="K43">SUM(IF("647"='[3]B-GP'!$AB$6112:$AB$13000,1,0)*('[3]B-GP'!$AD$6112:$AD$13000*'[3]B-GP'!$AH$6112:$AH$13000*-'[3]B-GP'!T$6112:T$13000))</f>
        <v>#REF!</v>
      </c>
      <c r="L43" s="36" t="e">
        <f t="array" ref="L43">SUM(IF("647"='[3]B-GP'!$AB$6112:$AB$13000,1,0)*('[3]B-GP'!$AD$6112:$AD$13000*'[3]B-GP'!$AH$6112:$AH$13000*-'[3]B-GP'!U$6112:U$13000))</f>
        <v>#REF!</v>
      </c>
      <c r="M43" s="36" t="e">
        <f t="array" ref="M43">SUM(IF("647"='[3]B-GP'!$AB$6112:$AB$13000,1,0)*('[3]B-GP'!$AD$6112:$AD$13000*'[3]B-GP'!$AH$6112:$AH$13000*-'[3]B-GP'!V$6112:V$13000))</f>
        <v>#REF!</v>
      </c>
      <c r="N43" s="36" t="e">
        <f t="array" ref="N43">SUM(IF("647"='[3]B-GP'!$AB$6112:$AB$13000,1,0)*('[3]B-GP'!$AD$6112:$AD$13000*'[3]B-GP'!$AH$6112:$AH$13000*-'[3]B-GP'!W$6112:W$13000))</f>
        <v>#REF!</v>
      </c>
      <c r="O43" s="36" t="e">
        <f t="array" ref="O43">SUM(IF("647"='[3]B-GP'!$AB$6112:$AB$13000,1,0)*('[3]B-GP'!$AD$6112:$AD$13000*'[3]B-GP'!$AH$6112:$AH$13000*-'[3]B-GP'!X$6112:X$13000))</f>
        <v>#REF!</v>
      </c>
      <c r="P43" s="36" t="e">
        <f>CHOOSE([3]MES!$E$10,SUM(D43),SUM(D43:E43),SUM(D43:F43),SUM(D43:G43),SUM(D43:H43),SUM(D43:I43),SUM(D43:J43),SUM(D43:K43),SUM(D43:L43),SUM(D43:M43),SUM(D43:N43),SUM(D43:O43))</f>
        <v>#REF!</v>
      </c>
    </row>
    <row r="44" spans="2:16" ht="12" customHeight="1">
      <c r="B44" s="30" t="s">
        <v>90</v>
      </c>
      <c r="D44" s="36" t="e">
        <f t="array" ref="D44">SUM(IF("647"='[3]B-GP'!$AB$6112:$AB$13000,1,0)*('[3]B-GP'!$AD$6112:$AD$13000*'[3]B-GP'!$AI$6112:$AI$13000*-'[3]B-GP'!M$6112:M$13000))</f>
        <v>#REF!</v>
      </c>
      <c r="E44" s="36" t="e">
        <f t="array" ref="E44">SUM(IF("647"='[3]B-GP'!$AB$6112:$AB$13000,1,0)*('[3]B-GP'!$AD$6112:$AD$13000*'[3]B-GP'!$AI$6112:$AI$13000*-'[3]B-GP'!N$6112:N$13000))</f>
        <v>#REF!</v>
      </c>
      <c r="F44" s="36" t="e">
        <f t="array" ref="F44">SUM(IF("647"='[3]B-GP'!$AB$6112:$AB$13000,1,0)*('[3]B-GP'!$AD$6112:$AD$13000*'[3]B-GP'!$AI$6112:$AI$13000*-'[3]B-GP'!O$6112:O$13000))</f>
        <v>#REF!</v>
      </c>
      <c r="G44" s="36" t="e">
        <f t="array" ref="G44">SUM(IF("647"='[3]B-GP'!$AB$6112:$AB$13000,1,0)*('[3]B-GP'!$AD$6112:$AD$13000*'[3]B-GP'!$AI$6112:$AI$13000*-'[3]B-GP'!P$6112:P$13000))</f>
        <v>#REF!</v>
      </c>
      <c r="H44" s="36" t="e">
        <f t="array" ref="H44">SUM(IF("647"='[3]B-GP'!$AB$6112:$AB$13000,1,0)*('[3]B-GP'!$AD$6112:$AD$13000*'[3]B-GP'!$AI$6112:$AI$13000*-'[3]B-GP'!Q$6112:Q$13000))</f>
        <v>#REF!</v>
      </c>
      <c r="I44" s="36" t="e">
        <f t="array" ref="I44">SUM(IF("647"='[3]B-GP'!$AB$6112:$AB$13000,1,0)*('[3]B-GP'!$AD$6112:$AD$13000*'[3]B-GP'!$AI$6112:$AI$13000*-'[3]B-GP'!R$6112:R$13000))</f>
        <v>#REF!</v>
      </c>
      <c r="J44" s="36" t="e">
        <f t="array" ref="J44">SUM(IF("647"='[3]B-GP'!$AB$6112:$AB$13000,1,0)*('[3]B-GP'!$AD$6112:$AD$13000*'[3]B-GP'!$AI$6112:$AI$13000*-'[3]B-GP'!S$6112:S$13000))</f>
        <v>#REF!</v>
      </c>
      <c r="K44" s="36" t="e">
        <f t="array" ref="K44">SUM(IF("647"='[3]B-GP'!$AB$6112:$AB$13000,1,0)*('[3]B-GP'!$AD$6112:$AD$13000*'[3]B-GP'!$AI$6112:$AI$13000*-'[3]B-GP'!T$6112:T$13000))</f>
        <v>#REF!</v>
      </c>
      <c r="L44" s="36" t="e">
        <f t="array" ref="L44">SUM(IF("647"='[3]B-GP'!$AB$6112:$AB$13000,1,0)*('[3]B-GP'!$AD$6112:$AD$13000*'[3]B-GP'!$AI$6112:$AI$13000*-'[3]B-GP'!U$6112:U$13000))</f>
        <v>#REF!</v>
      </c>
      <c r="M44" s="36" t="e">
        <f t="array" ref="M44">SUM(IF("647"='[3]B-GP'!$AB$6112:$AB$13000,1,0)*('[3]B-GP'!$AD$6112:$AD$13000*'[3]B-GP'!$AI$6112:$AI$13000*-'[3]B-GP'!V$6112:V$13000))</f>
        <v>#REF!</v>
      </c>
      <c r="N44" s="36" t="e">
        <f t="array" ref="N44">SUM(IF("647"='[3]B-GP'!$AB$6112:$AB$13000,1,0)*('[3]B-GP'!$AD$6112:$AD$13000*'[3]B-GP'!$AI$6112:$AI$13000*-'[3]B-GP'!W$6112:W$13000))</f>
        <v>#REF!</v>
      </c>
      <c r="O44" s="36" t="e">
        <f t="array" ref="O44">SUM(IF("647"='[3]B-GP'!$AB$6112:$AB$13000,1,0)*('[3]B-GP'!$AD$6112:$AD$13000*'[3]B-GP'!$AI$6112:$AI$13000*-'[3]B-GP'!X$6112:X$13000))</f>
        <v>#REF!</v>
      </c>
      <c r="P44" s="36" t="e">
        <f>CHOOSE([3]MES!$E$10,SUM(D44),SUM(D44:E44),SUM(D44:F44),SUM(D44:G44),SUM(D44:H44),SUM(D44:I44),SUM(D44:J44),SUM(D44:K44),SUM(D44:L44),SUM(D44:M44),SUM(D44:N44),SUM(D44:O44))</f>
        <v>#REF!</v>
      </c>
    </row>
    <row r="45" spans="2:16" ht="12" customHeight="1">
      <c r="B45" s="38" t="s">
        <v>91</v>
      </c>
      <c r="D45" s="39" t="e">
        <f t="shared" ref="D45:P45" si="4">SUM(D43:D44)</f>
        <v>#REF!</v>
      </c>
      <c r="E45" s="39" t="e">
        <f t="shared" si="4"/>
        <v>#REF!</v>
      </c>
      <c r="F45" s="39" t="e">
        <f t="shared" si="4"/>
        <v>#REF!</v>
      </c>
      <c r="G45" s="39" t="e">
        <f t="shared" si="4"/>
        <v>#REF!</v>
      </c>
      <c r="H45" s="39" t="e">
        <f t="shared" si="4"/>
        <v>#REF!</v>
      </c>
      <c r="I45" s="39" t="e">
        <f t="shared" si="4"/>
        <v>#REF!</v>
      </c>
      <c r="J45" s="39" t="e">
        <f t="shared" si="4"/>
        <v>#REF!</v>
      </c>
      <c r="K45" s="39" t="e">
        <f t="shared" si="4"/>
        <v>#REF!</v>
      </c>
      <c r="L45" s="39" t="e">
        <f t="shared" si="4"/>
        <v>#REF!</v>
      </c>
      <c r="M45" s="39" t="e">
        <f t="shared" si="4"/>
        <v>#REF!</v>
      </c>
      <c r="N45" s="39" t="e">
        <f t="shared" si="4"/>
        <v>#REF!</v>
      </c>
      <c r="O45" s="39" t="e">
        <f t="shared" si="4"/>
        <v>#REF!</v>
      </c>
      <c r="P45" s="39" t="e">
        <f t="shared" si="4"/>
        <v>#REF!</v>
      </c>
    </row>
    <row r="46" spans="2:16" ht="12" customHeight="1">
      <c r="B46" s="30" t="s">
        <v>72</v>
      </c>
      <c r="D46" s="36" t="e">
        <f t="array" ref="D46">SUM(IF("647"='[3]B-GP'!$AB$6112:$AB$13000,1,0)*('[3]B-GP'!$AD$6112:$AD$13000*'[3]B-GP'!$AK$6112:$AK$13000*-'[3]B-GP'!M$6112:M$13000))</f>
        <v>#REF!</v>
      </c>
      <c r="E46" s="36" t="e">
        <f t="array" ref="E46">SUM(IF("647"='[3]B-GP'!$AB$6112:$AB$13000,1,0)*('[3]B-GP'!$AD$6112:$AD$13000*'[3]B-GP'!$AK$6112:$AK$13000*-'[3]B-GP'!N$6112:N$13000))</f>
        <v>#REF!</v>
      </c>
      <c r="F46" s="36" t="e">
        <f t="array" ref="F46">SUM(IF("647"='[3]B-GP'!$AB$6112:$AB$13000,1,0)*('[3]B-GP'!$AD$6112:$AD$13000*'[3]B-GP'!$AK$6112:$AK$13000*-'[3]B-GP'!O$6112:O$13000))</f>
        <v>#REF!</v>
      </c>
      <c r="G46" s="36" t="e">
        <f t="array" ref="G46">SUM(IF("647"='[3]B-GP'!$AB$6112:$AB$13000,1,0)*('[3]B-GP'!$AD$6112:$AD$13000*'[3]B-GP'!$AK$6112:$AK$13000*-'[3]B-GP'!P$6112:P$13000))</f>
        <v>#REF!</v>
      </c>
      <c r="H46" s="36" t="e">
        <f t="array" ref="H46">SUM(IF("647"='[3]B-GP'!$AB$6112:$AB$13000,1,0)*('[3]B-GP'!$AD$6112:$AD$13000*'[3]B-GP'!$AK$6112:$AK$13000*-'[3]B-GP'!Q$6112:Q$13000))</f>
        <v>#REF!</v>
      </c>
      <c r="I46" s="36" t="e">
        <f t="array" ref="I46">SUM(IF("647"='[3]B-GP'!$AB$6112:$AB$13000,1,0)*('[3]B-GP'!$AD$6112:$AD$13000*'[3]B-GP'!$AK$6112:$AK$13000*-'[3]B-GP'!R$6112:R$13000))</f>
        <v>#REF!</v>
      </c>
      <c r="J46" s="36" t="e">
        <f t="array" ref="J46">SUM(IF("647"='[3]B-GP'!$AB$6112:$AB$13000,1,0)*('[3]B-GP'!$AD$6112:$AD$13000*'[3]B-GP'!$AK$6112:$AK$13000*-'[3]B-GP'!S$6112:S$13000))</f>
        <v>#REF!</v>
      </c>
      <c r="K46" s="36" t="e">
        <f t="array" ref="K46">SUM(IF("647"='[3]B-GP'!$AB$6112:$AB$13000,1,0)*('[3]B-GP'!$AD$6112:$AD$13000*'[3]B-GP'!$AK$6112:$AK$13000*-'[3]B-GP'!T$6112:T$13000))</f>
        <v>#REF!</v>
      </c>
      <c r="L46" s="36" t="e">
        <f t="array" ref="L46">SUM(IF("647"='[3]B-GP'!$AB$6112:$AB$13000,1,0)*('[3]B-GP'!$AD$6112:$AD$13000*'[3]B-GP'!$AK$6112:$AK$13000*-'[3]B-GP'!U$6112:U$13000))</f>
        <v>#REF!</v>
      </c>
      <c r="M46" s="36" t="e">
        <f t="array" ref="M46">SUM(IF("647"='[3]B-GP'!$AB$6112:$AB$13000,1,0)*('[3]B-GP'!$AD$6112:$AD$13000*'[3]B-GP'!$AK$6112:$AK$13000*-'[3]B-GP'!V$6112:V$13000))</f>
        <v>#REF!</v>
      </c>
      <c r="N46" s="36" t="e">
        <f t="array" ref="N46">SUM(IF("647"='[3]B-GP'!$AB$6112:$AB$13000,1,0)*('[3]B-GP'!$AD$6112:$AD$13000*'[3]B-GP'!$AK$6112:$AK$13000*-'[3]B-GP'!W$6112:W$13000))</f>
        <v>#REF!</v>
      </c>
      <c r="O46" s="36" t="e">
        <f t="array" ref="O46">SUM(IF("647"='[3]B-GP'!$AB$6112:$AB$13000,1,0)*('[3]B-GP'!$AD$6112:$AD$13000*'[3]B-GP'!$AK$6112:$AK$13000*-'[3]B-GP'!X$6112:X$13000))</f>
        <v>#REF!</v>
      </c>
      <c r="P46" s="36" t="e">
        <f>CHOOSE([3]MES!$E$10,SUM(D46),SUM(D46:E46),SUM(D46:F46),SUM(D46:G46),SUM(D46:H46),SUM(D46:I46),SUM(D46:J46),SUM(D46:K46),SUM(D46:L46),SUM(D46:M46),SUM(D46:N46),SUM(D46:O46))</f>
        <v>#REF!</v>
      </c>
    </row>
    <row r="47" spans="2:16" ht="12" customHeight="1">
      <c r="B47" s="30" t="s">
        <v>74</v>
      </c>
      <c r="D47" s="36" t="e">
        <f t="array" ref="D47">SUM(IF("647"='[3]B-GP'!$AB$6112:$AB$13000,1,0)*('[3]B-GP'!$AD$6112:$AD$13000*'[3]B-GP'!$AL$6112:$AL$13000*-'[3]B-GP'!M$6112:M$13000))</f>
        <v>#REF!</v>
      </c>
      <c r="E47" s="36" t="e">
        <f t="array" ref="E47">SUM(IF("647"='[3]B-GP'!$AB$6112:$AB$13000,1,0)*('[3]B-GP'!$AD$6112:$AD$13000*'[3]B-GP'!$AL$6112:$AL$13000*-'[3]B-GP'!N$6112:N$13000))</f>
        <v>#REF!</v>
      </c>
      <c r="F47" s="36" t="e">
        <f t="array" ref="F47">SUM(IF("647"='[3]B-GP'!$AB$6112:$AB$13000,1,0)*('[3]B-GP'!$AD$6112:$AD$13000*'[3]B-GP'!$AL$6112:$AL$13000*-'[3]B-GP'!O$6112:O$13000))</f>
        <v>#REF!</v>
      </c>
      <c r="G47" s="36" t="e">
        <f t="array" ref="G47">SUM(IF("647"='[3]B-GP'!$AB$6112:$AB$13000,1,0)*('[3]B-GP'!$AD$6112:$AD$13000*'[3]B-GP'!$AL$6112:$AL$13000*-'[3]B-GP'!P$6112:P$13000))</f>
        <v>#REF!</v>
      </c>
      <c r="H47" s="36" t="e">
        <f t="array" ref="H47">SUM(IF("647"='[3]B-GP'!$AB$6112:$AB$13000,1,0)*('[3]B-GP'!$AD$6112:$AD$13000*'[3]B-GP'!$AL$6112:$AL$13000*-'[3]B-GP'!Q$6112:Q$13000))</f>
        <v>#REF!</v>
      </c>
      <c r="I47" s="36" t="e">
        <f t="array" ref="I47">SUM(IF("647"='[3]B-GP'!$AB$6112:$AB$13000,1,0)*('[3]B-GP'!$AD$6112:$AD$13000*'[3]B-GP'!$AL$6112:$AL$13000*-'[3]B-GP'!R$6112:R$13000))</f>
        <v>#REF!</v>
      </c>
      <c r="J47" s="36" t="e">
        <f t="array" ref="J47">SUM(IF("647"='[3]B-GP'!$AB$6112:$AB$13000,1,0)*('[3]B-GP'!$AD$6112:$AD$13000*'[3]B-GP'!$AL$6112:$AL$13000*-'[3]B-GP'!S$6112:S$13000))</f>
        <v>#REF!</v>
      </c>
      <c r="K47" s="36" t="e">
        <f t="array" ref="K47">SUM(IF("647"='[3]B-GP'!$AB$6112:$AB$13000,1,0)*('[3]B-GP'!$AD$6112:$AD$13000*'[3]B-GP'!$AL$6112:$AL$13000*-'[3]B-GP'!T$6112:T$13000))</f>
        <v>#REF!</v>
      </c>
      <c r="L47" s="36" t="e">
        <f t="array" ref="L47">SUM(IF("647"='[3]B-GP'!$AB$6112:$AB$13000,1,0)*('[3]B-GP'!$AD$6112:$AD$13000*'[3]B-GP'!$AL$6112:$AL$13000*-'[3]B-GP'!U$6112:U$13000))</f>
        <v>#REF!</v>
      </c>
      <c r="M47" s="36" t="e">
        <f t="array" ref="M47">SUM(IF("647"='[3]B-GP'!$AB$6112:$AB$13000,1,0)*('[3]B-GP'!$AD$6112:$AD$13000*'[3]B-GP'!$AL$6112:$AL$13000*-'[3]B-GP'!V$6112:V$13000))</f>
        <v>#REF!</v>
      </c>
      <c r="N47" s="36" t="e">
        <f t="array" ref="N47">SUM(IF("647"='[3]B-GP'!$AB$6112:$AB$13000,1,0)*('[3]B-GP'!$AD$6112:$AD$13000*'[3]B-GP'!$AL$6112:$AL$13000*-'[3]B-GP'!W$6112:W$13000))</f>
        <v>#REF!</v>
      </c>
      <c r="O47" s="36" t="e">
        <f t="array" ref="O47">SUM(IF("647"='[3]B-GP'!$AB$6112:$AB$13000,1,0)*('[3]B-GP'!$AD$6112:$AD$13000*'[3]B-GP'!$AL$6112:$AL$13000*-'[3]B-GP'!X$6112:X$13000))</f>
        <v>#REF!</v>
      </c>
      <c r="P47" s="36" t="e">
        <f>CHOOSE([3]MES!$E$10,SUM(D47),SUM(D47:E47),SUM(D47:F47),SUM(D47:G47),SUM(D47:H47),SUM(D47:I47),SUM(D47:J47),SUM(D47:K47),SUM(D47:L47),SUM(D47:M47),SUM(D47:N47),SUM(D47:O47))</f>
        <v>#REF!</v>
      </c>
    </row>
    <row r="48" spans="2:16" ht="12" customHeight="1">
      <c r="B48" s="38" t="s">
        <v>92</v>
      </c>
      <c r="D48" s="39" t="e">
        <f>SUM(D46:D47)</f>
        <v>#REF!</v>
      </c>
      <c r="E48" s="39" t="e">
        <f t="shared" ref="E48:O48" si="5">SUM(E46:E47)</f>
        <v>#REF!</v>
      </c>
      <c r="F48" s="39" t="e">
        <f t="shared" si="5"/>
        <v>#REF!</v>
      </c>
      <c r="G48" s="39" t="e">
        <f t="shared" si="5"/>
        <v>#REF!</v>
      </c>
      <c r="H48" s="39" t="e">
        <f t="shared" si="5"/>
        <v>#REF!</v>
      </c>
      <c r="I48" s="39" t="e">
        <f t="shared" si="5"/>
        <v>#REF!</v>
      </c>
      <c r="J48" s="39" t="e">
        <f t="shared" si="5"/>
        <v>#REF!</v>
      </c>
      <c r="K48" s="39" t="e">
        <f t="shared" si="5"/>
        <v>#REF!</v>
      </c>
      <c r="L48" s="39" t="e">
        <f t="shared" si="5"/>
        <v>#REF!</v>
      </c>
      <c r="M48" s="39" t="e">
        <f t="shared" si="5"/>
        <v>#REF!</v>
      </c>
      <c r="N48" s="39" t="e">
        <f t="shared" si="5"/>
        <v>#REF!</v>
      </c>
      <c r="O48" s="39" t="e">
        <f t="shared" si="5"/>
        <v>#REF!</v>
      </c>
      <c r="P48" s="39" t="e">
        <f>SUM(P46:P47)</f>
        <v>#REF!</v>
      </c>
    </row>
    <row r="49" spans="2:16" ht="12" customHeight="1">
      <c r="B49" s="30" t="s">
        <v>93</v>
      </c>
      <c r="D49" s="36" t="e">
        <f t="array" ref="D49">SUM(IF("647"='[3]B-GP'!$AB$6112:$AB$13000,1,0)*('[3]B-GP'!$AD$6112:$AD$13000*'[3]B-GP'!$AM$6112:$AM$13000*-'[3]B-GP'!M$6112:M$13000))</f>
        <v>#REF!</v>
      </c>
      <c r="E49" s="36" t="e">
        <f t="array" ref="E49">SUM(IF("647"='[3]B-GP'!$AB$6112:$AB$13000,1,0)*('[3]B-GP'!$AD$6112:$AD$13000*'[3]B-GP'!$AM$6112:$AM$13000*-'[3]B-GP'!N$6112:N$13000))</f>
        <v>#REF!</v>
      </c>
      <c r="F49" s="36" t="e">
        <f t="array" ref="F49">SUM(IF("647"='[3]B-GP'!$AB$6112:$AB$13000,1,0)*('[3]B-GP'!$AD$6112:$AD$13000*'[3]B-GP'!$AM$6112:$AM$13000*-'[3]B-GP'!O$6112:O$13000))</f>
        <v>#REF!</v>
      </c>
      <c r="G49" s="36" t="e">
        <f t="array" ref="G49">SUM(IF("647"='[3]B-GP'!$AB$6112:$AB$13000,1,0)*('[3]B-GP'!$AD$6112:$AD$13000*'[3]B-GP'!$AM$6112:$AM$13000*-'[3]B-GP'!P$6112:P$13000))</f>
        <v>#REF!</v>
      </c>
      <c r="H49" s="36" t="e">
        <f t="array" ref="H49">SUM(IF("647"='[3]B-GP'!$AB$6112:$AB$13000,1,0)*('[3]B-GP'!$AD$6112:$AD$13000*'[3]B-GP'!$AM$6112:$AM$13000*-'[3]B-GP'!Q$6112:Q$13000))</f>
        <v>#REF!</v>
      </c>
      <c r="I49" s="36" t="e">
        <f t="array" ref="I49">SUM(IF("647"='[3]B-GP'!$AB$6112:$AB$13000,1,0)*('[3]B-GP'!$AD$6112:$AD$13000*'[3]B-GP'!$AM$6112:$AM$13000*-'[3]B-GP'!R$6112:R$13000))</f>
        <v>#REF!</v>
      </c>
      <c r="J49" s="36" t="e">
        <f t="array" ref="J49">SUM(IF("647"='[3]B-GP'!$AB$6112:$AB$13000,1,0)*('[3]B-GP'!$AD$6112:$AD$13000*'[3]B-GP'!$AM$6112:$AM$13000*-'[3]B-GP'!S$6112:S$13000))</f>
        <v>#REF!</v>
      </c>
      <c r="K49" s="36" t="e">
        <f t="array" ref="K49">SUM(IF("647"='[3]B-GP'!$AB$6112:$AB$13000,1,0)*('[3]B-GP'!$AD$6112:$AD$13000*'[3]B-GP'!$AM$6112:$AM$13000*-'[3]B-GP'!T$6112:T$13000))</f>
        <v>#REF!</v>
      </c>
      <c r="L49" s="36" t="e">
        <f t="array" ref="L49">SUM(IF("647"='[3]B-GP'!$AB$6112:$AB$13000,1,0)*('[3]B-GP'!$AD$6112:$AD$13000*'[3]B-GP'!$AM$6112:$AM$13000*-'[3]B-GP'!U$6112:U$13000))</f>
        <v>#REF!</v>
      </c>
      <c r="M49" s="36" t="e">
        <f t="array" ref="M49">SUM(IF("647"='[3]B-GP'!$AB$6112:$AB$13000,1,0)*('[3]B-GP'!$AD$6112:$AD$13000*'[3]B-GP'!$AM$6112:$AM$13000*-'[3]B-GP'!V$6112:V$13000))</f>
        <v>#REF!</v>
      </c>
      <c r="N49" s="36" t="e">
        <f t="array" ref="N49">SUM(IF("647"='[3]B-GP'!$AB$6112:$AB$13000,1,0)*('[3]B-GP'!$AD$6112:$AD$13000*'[3]B-GP'!$AM$6112:$AM$13000*-'[3]B-GP'!W$6112:W$13000))</f>
        <v>#REF!</v>
      </c>
      <c r="O49" s="36" t="e">
        <f t="array" ref="O49">SUM(IF("647"='[3]B-GP'!$AB$6112:$AB$13000,1,0)*('[3]B-GP'!$AD$6112:$AD$13000*'[3]B-GP'!$AM$6112:$AM$13000*-'[3]B-GP'!X$6112:X$13000))</f>
        <v>#REF!</v>
      </c>
      <c r="P49" s="36" t="e">
        <f>CHOOSE([3]MES!$E$10,SUM(D49),SUM(D49:E49),SUM(D49:F49),SUM(D49:G49),SUM(D49:H49),SUM(D49:I49),SUM(D49:J49),SUM(D49:K49),SUM(D49:L49),SUM(D49:M49),SUM(D49:N49),SUM(D49:O49))</f>
        <v>#REF!</v>
      </c>
    </row>
    <row r="50" spans="2:16" ht="12" customHeight="1">
      <c r="B50" s="30" t="s">
        <v>94</v>
      </c>
      <c r="D50" s="36" t="e">
        <f t="array" ref="D50">SUM(IF("647"='[3]B-GP'!$AB$6112:$AB$13000,1,0)*('[3]B-GP'!$AD$6112:$AD$13000*'[3]B-GP'!$AO$6112:$AO$13000*-'[3]B-GP'!M$6112:M$13000))</f>
        <v>#REF!</v>
      </c>
      <c r="E50" s="36" t="e">
        <f t="array" ref="E50">SUM(IF("647"='[3]B-GP'!$AB$6112:$AB$13000,1,0)*('[3]B-GP'!$AD$6112:$AD$13000*'[3]B-GP'!$AO$6112:$AO$13000*-'[3]B-GP'!N$6112:N$13000))</f>
        <v>#REF!</v>
      </c>
      <c r="F50" s="36" t="e">
        <f t="array" ref="F50">SUM(IF("647"='[3]B-GP'!$AB$6112:$AB$13000,1,0)*('[3]B-GP'!$AD$6112:$AD$13000*'[3]B-GP'!$AO$6112:$AO$13000*-'[3]B-GP'!O$6112:O$13000))</f>
        <v>#REF!</v>
      </c>
      <c r="G50" s="36" t="e">
        <f t="array" ref="G50">SUM(IF("647"='[3]B-GP'!$AB$6112:$AB$13000,1,0)*('[3]B-GP'!$AD$6112:$AD$13000*'[3]B-GP'!$AO$6112:$AO$13000*-'[3]B-GP'!P$6112:P$13000))</f>
        <v>#REF!</v>
      </c>
      <c r="H50" s="36" t="e">
        <f t="array" ref="H50">SUM(IF("647"='[3]B-GP'!$AB$6112:$AB$13000,1,0)*('[3]B-GP'!$AD$6112:$AD$13000*'[3]B-GP'!$AO$6112:$AO$13000*-'[3]B-GP'!Q$6112:Q$13000))</f>
        <v>#REF!</v>
      </c>
      <c r="I50" s="36" t="e">
        <f t="array" ref="I50">SUM(IF("647"='[3]B-GP'!$AB$6112:$AB$13000,1,0)*('[3]B-GP'!$AD$6112:$AD$13000*'[3]B-GP'!$AO$6112:$AO$13000*-'[3]B-GP'!R$6112:R$13000))</f>
        <v>#REF!</v>
      </c>
      <c r="J50" s="36" t="e">
        <f t="array" ref="J50">SUM(IF("647"='[3]B-GP'!$AB$6112:$AB$13000,1,0)*('[3]B-GP'!$AD$6112:$AD$13000*'[3]B-GP'!$AO$6112:$AO$13000*-'[3]B-GP'!S$6112:S$13000))</f>
        <v>#REF!</v>
      </c>
      <c r="K50" s="36" t="e">
        <f t="array" ref="K50">SUM(IF("647"='[3]B-GP'!$AB$6112:$AB$13000,1,0)*('[3]B-GP'!$AD$6112:$AD$13000*'[3]B-GP'!$AO$6112:$AO$13000*-'[3]B-GP'!T$6112:T$13000))</f>
        <v>#REF!</v>
      </c>
      <c r="L50" s="36" t="e">
        <f t="array" ref="L50">SUM(IF("647"='[3]B-GP'!$AB$6112:$AB$13000,1,0)*('[3]B-GP'!$AD$6112:$AD$13000*'[3]B-GP'!$AO$6112:$AO$13000*-'[3]B-GP'!U$6112:U$13000))</f>
        <v>#REF!</v>
      </c>
      <c r="M50" s="36" t="e">
        <f t="array" ref="M50">SUM(IF("647"='[3]B-GP'!$AB$6112:$AB$13000,1,0)*('[3]B-GP'!$AD$6112:$AD$13000*'[3]B-GP'!$AO$6112:$AO$13000*-'[3]B-GP'!V$6112:V$13000))</f>
        <v>#REF!</v>
      </c>
      <c r="N50" s="36" t="e">
        <f t="array" ref="N50">SUM(IF("647"='[3]B-GP'!$AB$6112:$AB$13000,1,0)*('[3]B-GP'!$AD$6112:$AD$13000*'[3]B-GP'!$AO$6112:$AO$13000*-'[3]B-GP'!W$6112:W$13000))</f>
        <v>#REF!</v>
      </c>
      <c r="O50" s="36" t="e">
        <f t="array" ref="O50">SUM(IF("647"='[3]B-GP'!$AB$6112:$AB$13000,1,0)*('[3]B-GP'!$AD$6112:$AD$13000*'[3]B-GP'!$AO$6112:$AO$13000*-'[3]B-GP'!X$6112:X$13000))</f>
        <v>#REF!</v>
      </c>
      <c r="P50" s="36" t="e">
        <f>CHOOSE([3]MES!$E$10,SUM(D50),SUM(D50:E50),SUM(D50:F50),SUM(D50:G50),SUM(D50:H50),SUM(D50:I50),SUM(D50:J50),SUM(D50:K50),SUM(D50:L50),SUM(D50:M50),SUM(D50:N50),SUM(D50:O50))</f>
        <v>#REF!</v>
      </c>
    </row>
    <row r="51" spans="2:16" ht="12" customHeight="1">
      <c r="B51" s="30" t="s">
        <v>95</v>
      </c>
      <c r="D51" s="36" t="e">
        <f t="array" ref="D51">SUM(IF("647"='[3]B-GP'!$AB$6112:$AB$13000,1,0)*('[3]B-GP'!$AD$6112:$AD$13000*'[3]B-GP'!$AP$6112:$AP$13000*-'[3]B-GP'!M$6112:M$13000))</f>
        <v>#REF!</v>
      </c>
      <c r="E51" s="36" t="e">
        <f t="array" ref="E51">SUM(IF("647"='[3]B-GP'!$AB$6112:$AB$13000,1,0)*('[3]B-GP'!$AD$6112:$AD$13000*'[3]B-GP'!$AP$6112:$AP$13000*-'[3]B-GP'!N$6112:N$13000))</f>
        <v>#REF!</v>
      </c>
      <c r="F51" s="36" t="e">
        <f t="array" ref="F51">SUM(IF("647"='[3]B-GP'!$AB$6112:$AB$13000,1,0)*('[3]B-GP'!$AD$6112:$AD$13000*'[3]B-GP'!$AP$6112:$AP$13000*-'[3]B-GP'!O$6112:O$13000))</f>
        <v>#REF!</v>
      </c>
      <c r="G51" s="36" t="e">
        <f t="array" ref="G51">SUM(IF("647"='[3]B-GP'!$AB$6112:$AB$13000,1,0)*('[3]B-GP'!$AD$6112:$AD$13000*'[3]B-GP'!$AP$6112:$AP$13000*-'[3]B-GP'!P$6112:P$13000))</f>
        <v>#REF!</v>
      </c>
      <c r="H51" s="36" t="e">
        <f t="array" ref="H51">SUM(IF("647"='[3]B-GP'!$AB$6112:$AB$13000,1,0)*('[3]B-GP'!$AD$6112:$AD$13000*'[3]B-GP'!$AP$6112:$AP$13000*-'[3]B-GP'!Q$6112:Q$13000))</f>
        <v>#REF!</v>
      </c>
      <c r="I51" s="36" t="e">
        <f t="array" ref="I51">SUM(IF("647"='[3]B-GP'!$AB$6112:$AB$13000,1,0)*('[3]B-GP'!$AD$6112:$AD$13000*'[3]B-GP'!$AP$6112:$AP$13000*-'[3]B-GP'!R$6112:R$13000))</f>
        <v>#REF!</v>
      </c>
      <c r="J51" s="36" t="e">
        <f t="array" ref="J51">SUM(IF("647"='[3]B-GP'!$AB$6112:$AB$13000,1,0)*('[3]B-GP'!$AD$6112:$AD$13000*'[3]B-GP'!$AP$6112:$AP$13000*-'[3]B-GP'!S$6112:S$13000))</f>
        <v>#REF!</v>
      </c>
      <c r="K51" s="36" t="e">
        <f t="array" ref="K51">SUM(IF("647"='[3]B-GP'!$AB$6112:$AB$13000,1,0)*('[3]B-GP'!$AD$6112:$AD$13000*'[3]B-GP'!$AP$6112:$AP$13000*-'[3]B-GP'!T$6112:T$13000))</f>
        <v>#REF!</v>
      </c>
      <c r="L51" s="36" t="e">
        <f t="array" ref="L51">SUM(IF("647"='[3]B-GP'!$AB$6112:$AB$13000,1,0)*('[3]B-GP'!$AD$6112:$AD$13000*'[3]B-GP'!$AP$6112:$AP$13000*-'[3]B-GP'!U$6112:U$13000))</f>
        <v>#REF!</v>
      </c>
      <c r="M51" s="36" t="e">
        <f t="array" ref="M51">SUM(IF("647"='[3]B-GP'!$AB$6112:$AB$13000,1,0)*('[3]B-GP'!$AD$6112:$AD$13000*'[3]B-GP'!$AP$6112:$AP$13000*-'[3]B-GP'!V$6112:V$13000))</f>
        <v>#REF!</v>
      </c>
      <c r="N51" s="36" t="e">
        <f t="array" ref="N51">SUM(IF("647"='[3]B-GP'!$AB$6112:$AB$13000,1,0)*('[3]B-GP'!$AD$6112:$AD$13000*'[3]B-GP'!$AP$6112:$AP$13000*-'[3]B-GP'!W$6112:W$13000))</f>
        <v>#REF!</v>
      </c>
      <c r="O51" s="36" t="e">
        <f t="array" ref="O51">SUM(IF("647"='[3]B-GP'!$AB$6112:$AB$13000,1,0)*('[3]B-GP'!$AD$6112:$AD$13000*'[3]B-GP'!$AP$6112:$AP$13000*-'[3]B-GP'!X$6112:X$13000))</f>
        <v>#REF!</v>
      </c>
      <c r="P51" s="36" t="e">
        <f>CHOOSE([3]MES!$E$10,SUM(D51),SUM(D51:E51),SUM(D51:F51),SUM(D51:G51),SUM(D51:H51),SUM(D51:I51),SUM(D51:J51),SUM(D51:K51),SUM(D51:L51),SUM(D51:M51),SUM(D51:N51),SUM(D51:O51))</f>
        <v>#REF!</v>
      </c>
    </row>
    <row r="52" spans="2:16" ht="12" customHeight="1">
      <c r="B52" s="30" t="s">
        <v>96</v>
      </c>
      <c r="D52" s="36" t="e">
        <f t="array" ref="D52">SUM(IF("647"='[3]B-GP'!$AB$6112:$AB$13000,1,0)*('[3]B-GP'!$AD$6112:$AD$13000*'[3]B-GP'!$AQ$6112:$AQ$13000*-'[3]B-GP'!M$6112:M$13000))</f>
        <v>#REF!</v>
      </c>
      <c r="E52" s="36" t="e">
        <f t="array" ref="E52">SUM(IF("647"='[3]B-GP'!$AB$6112:$AB$13000,1,0)*('[3]B-GP'!$AD$6112:$AD$13000*'[3]B-GP'!$AQ$6112:$AQ$13000*-'[3]B-GP'!N$6112:N$13000))</f>
        <v>#REF!</v>
      </c>
      <c r="F52" s="36" t="e">
        <f t="array" ref="F52">SUM(IF("647"='[3]B-GP'!$AB$6112:$AB$13000,1,0)*('[3]B-GP'!$AD$6112:$AD$13000*'[3]B-GP'!$AQ$6112:$AQ$13000*-'[3]B-GP'!O$6112:O$13000))</f>
        <v>#REF!</v>
      </c>
      <c r="G52" s="36" t="e">
        <f t="array" ref="G52">SUM(IF("647"='[3]B-GP'!$AB$6112:$AB$13000,1,0)*('[3]B-GP'!$AD$6112:$AD$13000*'[3]B-GP'!$AQ$6112:$AQ$13000*-'[3]B-GP'!P$6112:P$13000))</f>
        <v>#REF!</v>
      </c>
      <c r="H52" s="36" t="e">
        <f t="array" ref="H52">SUM(IF("647"='[3]B-GP'!$AB$6112:$AB$13000,1,0)*('[3]B-GP'!$AD$6112:$AD$13000*'[3]B-GP'!$AQ$6112:$AQ$13000*-'[3]B-GP'!Q$6112:Q$13000))</f>
        <v>#REF!</v>
      </c>
      <c r="I52" s="36" t="e">
        <f t="array" ref="I52">SUM(IF("647"='[3]B-GP'!$AB$6112:$AB$13000,1,0)*('[3]B-GP'!$AD$6112:$AD$13000*'[3]B-GP'!$AQ$6112:$AQ$13000*-'[3]B-GP'!R$6112:R$13000))</f>
        <v>#REF!</v>
      </c>
      <c r="J52" s="36" t="e">
        <f t="array" ref="J52">SUM(IF("647"='[3]B-GP'!$AB$6112:$AB$13000,1,0)*('[3]B-GP'!$AD$6112:$AD$13000*'[3]B-GP'!$AQ$6112:$AQ$13000*-'[3]B-GP'!S$6112:S$13000))</f>
        <v>#REF!</v>
      </c>
      <c r="K52" s="36" t="e">
        <f t="array" ref="K52">SUM(IF("647"='[3]B-GP'!$AB$6112:$AB$13000,1,0)*('[3]B-GP'!$AD$6112:$AD$13000*'[3]B-GP'!$AQ$6112:$AQ$13000*-'[3]B-GP'!T$6112:T$13000))</f>
        <v>#REF!</v>
      </c>
      <c r="L52" s="36" t="e">
        <f t="array" ref="L52">SUM(IF("647"='[3]B-GP'!$AB$6112:$AB$13000,1,0)*('[3]B-GP'!$AD$6112:$AD$13000*'[3]B-GP'!$AQ$6112:$AQ$13000*-'[3]B-GP'!U$6112:U$13000))</f>
        <v>#REF!</v>
      </c>
      <c r="M52" s="36" t="e">
        <f t="array" ref="M52">SUM(IF("647"='[3]B-GP'!$AB$6112:$AB$13000,1,0)*('[3]B-GP'!$AD$6112:$AD$13000*'[3]B-GP'!$AQ$6112:$AQ$13000*-'[3]B-GP'!V$6112:V$13000))</f>
        <v>#REF!</v>
      </c>
      <c r="N52" s="36" t="e">
        <f t="array" ref="N52">SUM(IF("647"='[3]B-GP'!$AB$6112:$AB$13000,1,0)*('[3]B-GP'!$AD$6112:$AD$13000*'[3]B-GP'!$AQ$6112:$AQ$13000*-'[3]B-GP'!W$6112:W$13000))</f>
        <v>#REF!</v>
      </c>
      <c r="O52" s="36" t="e">
        <f t="array" ref="O52">SUM(IF("647"='[3]B-GP'!$AB$6112:$AB$13000,1,0)*('[3]B-GP'!$AD$6112:$AD$13000*'[3]B-GP'!$AQ$6112:$AQ$13000*-'[3]B-GP'!X$6112:X$13000))</f>
        <v>#REF!</v>
      </c>
      <c r="P52" s="36" t="e">
        <f>CHOOSE([3]MES!$E$10,SUM(D52),SUM(D52:E52),SUM(D52:F52),SUM(D52:G52),SUM(D52:H52),SUM(D52:I52),SUM(D52:J52),SUM(D52:K52),SUM(D52:L52),SUM(D52:M52),SUM(D52:N52),SUM(D52:O52))</f>
        <v>#REF!</v>
      </c>
    </row>
    <row r="53" spans="2:16" ht="12" customHeight="1">
      <c r="B53" s="38" t="s">
        <v>97</v>
      </c>
      <c r="D53" s="39" t="e">
        <f>SUM(D49:D52)</f>
        <v>#REF!</v>
      </c>
      <c r="E53" s="39" t="e">
        <f t="shared" ref="E53:O53" si="6">SUM(E49:E52)</f>
        <v>#REF!</v>
      </c>
      <c r="F53" s="39" t="e">
        <f t="shared" si="6"/>
        <v>#REF!</v>
      </c>
      <c r="G53" s="39" t="e">
        <f t="shared" si="6"/>
        <v>#REF!</v>
      </c>
      <c r="H53" s="39" t="e">
        <f t="shared" si="6"/>
        <v>#REF!</v>
      </c>
      <c r="I53" s="39" t="e">
        <f t="shared" si="6"/>
        <v>#REF!</v>
      </c>
      <c r="J53" s="39" t="e">
        <f t="shared" si="6"/>
        <v>#REF!</v>
      </c>
      <c r="K53" s="39" t="e">
        <f t="shared" si="6"/>
        <v>#REF!</v>
      </c>
      <c r="L53" s="39" t="e">
        <f t="shared" si="6"/>
        <v>#REF!</v>
      </c>
      <c r="M53" s="39" t="e">
        <f t="shared" si="6"/>
        <v>#REF!</v>
      </c>
      <c r="N53" s="39" t="e">
        <f t="shared" si="6"/>
        <v>#REF!</v>
      </c>
      <c r="O53" s="39" t="e">
        <f t="shared" si="6"/>
        <v>#REF!</v>
      </c>
      <c r="P53" s="39" t="e">
        <f>SUM(P49:P52)</f>
        <v>#REF!</v>
      </c>
    </row>
    <row r="54" spans="2:16" s="40" customFormat="1" ht="12" customHeight="1">
      <c r="B54" s="40" t="s">
        <v>98</v>
      </c>
      <c r="D54" s="36" t="e">
        <f t="array" ref="D54">SUM(IF("647"='[3]B-GP'!$AB$6112:$AB$13000,1,0)*('[3]B-GP'!$AD$6112:$AD$13000*'[3]B-GP'!$AU$6112:$AU$13000*-'[3]B-GP'!M$6112:M$13000))</f>
        <v>#REF!</v>
      </c>
      <c r="E54" s="36" t="e">
        <f t="array" ref="E54">SUM(IF("647"='[3]B-GP'!$AB$6112:$AB$13000,1,0)*('[3]B-GP'!$AD$6112:$AD$13000*'[3]B-GP'!$AU$6112:$AU$13000*-'[3]B-GP'!N$6112:N$13000))</f>
        <v>#REF!</v>
      </c>
      <c r="F54" s="36" t="e">
        <f t="array" ref="F54">SUM(IF("647"='[3]B-GP'!$AB$6112:$AB$13000,1,0)*('[3]B-GP'!$AD$6112:$AD$13000*'[3]B-GP'!$AU$6112:$AU$13000*-'[3]B-GP'!O$6112:O$13000))</f>
        <v>#REF!</v>
      </c>
      <c r="G54" s="36" t="e">
        <f t="array" ref="G54">SUM(IF("647"='[3]B-GP'!$AB$6112:$AB$13000,1,0)*('[3]B-GP'!$AD$6112:$AD$13000*'[3]B-GP'!$AU$6112:$AU$13000*-'[3]B-GP'!P$6112:P$13000))</f>
        <v>#REF!</v>
      </c>
      <c r="H54" s="36" t="e">
        <f t="array" ref="H54">SUM(IF("647"='[3]B-GP'!$AB$6112:$AB$13000,1,0)*('[3]B-GP'!$AD$6112:$AD$13000*'[3]B-GP'!$AU$6112:$AU$13000*-'[3]B-GP'!Q$6112:Q$13000))</f>
        <v>#REF!</v>
      </c>
      <c r="I54" s="36" t="e">
        <f t="array" ref="I54">SUM(IF("647"='[3]B-GP'!$AB$6112:$AB$13000,1,0)*('[3]B-GP'!$AD$6112:$AD$13000*'[3]B-GP'!$AU$6112:$AU$13000*-'[3]B-GP'!R$6112:R$13000))</f>
        <v>#REF!</v>
      </c>
      <c r="J54" s="36" t="e">
        <f t="array" ref="J54">SUM(IF("647"='[3]B-GP'!$AB$6112:$AB$13000,1,0)*('[3]B-GP'!$AD$6112:$AD$13000*'[3]B-GP'!$AU$6112:$AU$13000*-'[3]B-GP'!S$6112:S$13000))</f>
        <v>#REF!</v>
      </c>
      <c r="K54" s="36" t="e">
        <f t="array" ref="K54">SUM(IF("647"='[3]B-GP'!$AB$6112:$AB$13000,1,0)*('[3]B-GP'!$AD$6112:$AD$13000*'[3]B-GP'!$AU$6112:$AU$13000*-'[3]B-GP'!T$6112:T$13000))</f>
        <v>#REF!</v>
      </c>
      <c r="L54" s="36" t="e">
        <f t="array" ref="L54">SUM(IF("647"='[3]B-GP'!$AB$6112:$AB$13000,1,0)*('[3]B-GP'!$AD$6112:$AD$13000*'[3]B-GP'!$AU$6112:$AU$13000*-'[3]B-GP'!U$6112:U$13000))</f>
        <v>#REF!</v>
      </c>
      <c r="M54" s="36" t="e">
        <f t="array" ref="M54">SUM(IF("647"='[3]B-GP'!$AB$6112:$AB$13000,1,0)*('[3]B-GP'!$AD$6112:$AD$13000*'[3]B-GP'!$AU$6112:$AU$13000*-'[3]B-GP'!V$6112:V$13000))</f>
        <v>#REF!</v>
      </c>
      <c r="N54" s="36" t="e">
        <f t="array" ref="N54">SUM(IF("647"='[3]B-GP'!$AB$6112:$AB$13000,1,0)*('[3]B-GP'!$AD$6112:$AD$13000*'[3]B-GP'!$AU$6112:$AU$13000*-'[3]B-GP'!W$6112:W$13000))</f>
        <v>#REF!</v>
      </c>
      <c r="O54" s="36" t="e">
        <f t="array" ref="O54">SUM(IF("647"='[3]B-GP'!$AB$6112:$AB$13000,1,0)*('[3]B-GP'!$AD$6112:$AD$13000*'[3]B-GP'!$AU$6112:$AU$13000*-'[3]B-GP'!X$6112:X$13000))</f>
        <v>#REF!</v>
      </c>
      <c r="P54" s="36" t="e">
        <f>CHOOSE([3]MES!$E$10,SUM(D54),SUM(D54:E54),SUM(D54:F54),SUM(D54:G54),SUM(D54:H54),SUM(D54:I54),SUM(D54:J54),SUM(D54:K54),SUM(D54:L54),SUM(D54:M54),SUM(D54:N54),SUM(D54:O54))</f>
        <v>#REF!</v>
      </c>
    </row>
    <row r="55" spans="2:16" ht="12" customHeight="1">
      <c r="B55" s="38" t="s">
        <v>88</v>
      </c>
      <c r="D55" s="39" t="e">
        <f>SUM(D54)</f>
        <v>#REF!</v>
      </c>
      <c r="E55" s="39" t="e">
        <f t="shared" ref="E55:P55" si="7">SUM(E54)</f>
        <v>#REF!</v>
      </c>
      <c r="F55" s="39" t="e">
        <f t="shared" si="7"/>
        <v>#REF!</v>
      </c>
      <c r="G55" s="39" t="e">
        <f t="shared" si="7"/>
        <v>#REF!</v>
      </c>
      <c r="H55" s="39" t="e">
        <f t="shared" si="7"/>
        <v>#REF!</v>
      </c>
      <c r="I55" s="39" t="e">
        <f t="shared" si="7"/>
        <v>#REF!</v>
      </c>
      <c r="J55" s="39" t="e">
        <f t="shared" si="7"/>
        <v>#REF!</v>
      </c>
      <c r="K55" s="39" t="e">
        <f t="shared" si="7"/>
        <v>#REF!</v>
      </c>
      <c r="L55" s="39" t="e">
        <f t="shared" si="7"/>
        <v>#REF!</v>
      </c>
      <c r="M55" s="39" t="e">
        <f t="shared" si="7"/>
        <v>#REF!</v>
      </c>
      <c r="N55" s="39" t="e">
        <f t="shared" si="7"/>
        <v>#REF!</v>
      </c>
      <c r="O55" s="39" t="e">
        <f t="shared" si="7"/>
        <v>#REF!</v>
      </c>
      <c r="P55" s="39" t="e">
        <f t="shared" si="7"/>
        <v>#REF!</v>
      </c>
    </row>
    <row r="56" spans="2:16" ht="12" customHeight="1">
      <c r="B56" s="30" t="s">
        <v>99</v>
      </c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>
        <f>CHOOSE([3]MES!$E$10,SUM(D56),SUM(D56:E56),SUM(D56:F56),SUM(D56:G56),SUM(D56:H56),SUM(D56:I56),SUM(D56:J56),SUM(D56:K56),SUM(D56:L56),SUM(D56:M56),SUM(D56:N56),SUM(D56:O56))</f>
        <v>0</v>
      </c>
    </row>
    <row r="57" spans="2:16" ht="12" customHeight="1">
      <c r="B57" s="38" t="s">
        <v>100</v>
      </c>
      <c r="D57" s="39" t="e">
        <f>SUM(D45,D48,D53,D55,D56)</f>
        <v>#REF!</v>
      </c>
      <c r="E57" s="39" t="e">
        <f t="shared" ref="E57:P57" si="8">SUM(E45,E48,E53,E55,E56)</f>
        <v>#REF!</v>
      </c>
      <c r="F57" s="39" t="e">
        <f t="shared" si="8"/>
        <v>#REF!</v>
      </c>
      <c r="G57" s="39" t="e">
        <f t="shared" si="8"/>
        <v>#REF!</v>
      </c>
      <c r="H57" s="39" t="e">
        <f t="shared" si="8"/>
        <v>#REF!</v>
      </c>
      <c r="I57" s="39" t="e">
        <f t="shared" si="8"/>
        <v>#REF!</v>
      </c>
      <c r="J57" s="39" t="e">
        <f t="shared" si="8"/>
        <v>#REF!</v>
      </c>
      <c r="K57" s="39" t="e">
        <f t="shared" si="8"/>
        <v>#REF!</v>
      </c>
      <c r="L57" s="39" t="e">
        <f t="shared" si="8"/>
        <v>#REF!</v>
      </c>
      <c r="M57" s="39" t="e">
        <f t="shared" si="8"/>
        <v>#REF!</v>
      </c>
      <c r="N57" s="39" t="e">
        <f t="shared" si="8"/>
        <v>#REF!</v>
      </c>
      <c r="O57" s="39" t="e">
        <f t="shared" si="8"/>
        <v>#REF!</v>
      </c>
      <c r="P57" s="39" t="e">
        <f t="shared" si="8"/>
        <v>#REF!</v>
      </c>
    </row>
    <row r="58" spans="2:16" ht="12" customHeight="1"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</row>
    <row r="59" spans="2:16" ht="12" customHeight="1">
      <c r="B59" s="41" t="s">
        <v>101</v>
      </c>
      <c r="D59" s="42" t="e">
        <f>SUM(D14,D24,D33,D41,D57)</f>
        <v>#REF!</v>
      </c>
      <c r="E59" s="42" t="e">
        <f t="shared" ref="E59:O59" si="9">SUM(E14,E24,E33,E41,E57)</f>
        <v>#REF!</v>
      </c>
      <c r="F59" s="42" t="e">
        <f>SUM(F14,F24,F33,F41,F57)</f>
        <v>#REF!</v>
      </c>
      <c r="G59" s="42" t="e">
        <f t="shared" si="9"/>
        <v>#REF!</v>
      </c>
      <c r="H59" s="42" t="e">
        <f t="shared" si="9"/>
        <v>#REF!</v>
      </c>
      <c r="I59" s="42" t="e">
        <f t="shared" si="9"/>
        <v>#REF!</v>
      </c>
      <c r="J59" s="42" t="e">
        <f t="shared" si="9"/>
        <v>#REF!</v>
      </c>
      <c r="K59" s="42" t="e">
        <f t="shared" si="9"/>
        <v>#REF!</v>
      </c>
      <c r="L59" s="42" t="e">
        <f t="shared" si="9"/>
        <v>#REF!</v>
      </c>
      <c r="M59" s="42" t="e">
        <f t="shared" si="9"/>
        <v>#REF!</v>
      </c>
      <c r="N59" s="42" t="e">
        <f t="shared" si="9"/>
        <v>#REF!</v>
      </c>
      <c r="O59" s="42" t="e">
        <f t="shared" si="9"/>
        <v>#REF!</v>
      </c>
      <c r="P59" s="42" t="e">
        <f>SUM(P14,P24,P33,P41,P57)</f>
        <v>#REF!</v>
      </c>
    </row>
    <row r="60" spans="2:16" ht="12" customHeight="1">
      <c r="B60" s="41" t="s">
        <v>102</v>
      </c>
      <c r="D60" s="42" t="e">
        <f>+D59-D57</f>
        <v>#REF!</v>
      </c>
      <c r="E60" s="42" t="e">
        <f t="shared" ref="E60:P60" si="10">+E59-E57</f>
        <v>#REF!</v>
      </c>
      <c r="F60" s="42" t="e">
        <f t="shared" si="10"/>
        <v>#REF!</v>
      </c>
      <c r="G60" s="42" t="e">
        <f t="shared" si="10"/>
        <v>#REF!</v>
      </c>
      <c r="H60" s="42" t="e">
        <f t="shared" si="10"/>
        <v>#REF!</v>
      </c>
      <c r="I60" s="42" t="e">
        <f t="shared" si="10"/>
        <v>#REF!</v>
      </c>
      <c r="J60" s="42" t="e">
        <f t="shared" si="10"/>
        <v>#REF!</v>
      </c>
      <c r="K60" s="42" t="e">
        <f t="shared" si="10"/>
        <v>#REF!</v>
      </c>
      <c r="L60" s="42" t="e">
        <f t="shared" si="10"/>
        <v>#REF!</v>
      </c>
      <c r="M60" s="42" t="e">
        <f t="shared" si="10"/>
        <v>#REF!</v>
      </c>
      <c r="N60" s="42" t="e">
        <f t="shared" si="10"/>
        <v>#REF!</v>
      </c>
      <c r="O60" s="42" t="e">
        <f t="shared" si="10"/>
        <v>#REF!</v>
      </c>
      <c r="P60" s="42" t="e">
        <f t="shared" si="10"/>
        <v>#REF!</v>
      </c>
    </row>
    <row r="61" spans="2:16" ht="12" customHeight="1">
      <c r="B61" s="40"/>
      <c r="C61" s="40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</row>
    <row r="62" spans="2:16" ht="12" customHeight="1">
      <c r="B62" s="40"/>
      <c r="C62" s="40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</row>
    <row r="63" spans="2:16" ht="12" customHeight="1">
      <c r="B63" s="40"/>
      <c r="C63" s="40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</row>
    <row r="64" spans="2:16" ht="12" customHeight="1">
      <c r="B64" s="34" t="s">
        <v>4</v>
      </c>
      <c r="D64" s="36"/>
    </row>
    <row r="65" spans="2:16" ht="12" customHeight="1">
      <c r="D65" s="36"/>
      <c r="E65" s="36"/>
      <c r="F65" s="36"/>
      <c r="G65" s="36"/>
      <c r="I65" s="36"/>
      <c r="K65" s="36"/>
      <c r="L65" s="36"/>
      <c r="M65" s="36"/>
    </row>
    <row r="66" spans="2:16" ht="12" customHeight="1">
      <c r="B66" s="30" t="s">
        <v>65</v>
      </c>
      <c r="D66" s="36" t="e">
        <f t="array" ref="D66">SUM(IF("417514"='[3]B-GP'!$G$6112:$G$13000,1,0)*'[3]B-GP'!$AE$6112:$AE$13000*'[3]B-GP'!$AH$6112:$AH$13000*'[3]B-GP'!M$6112:M$13000)</f>
        <v>#REF!</v>
      </c>
      <c r="E66" s="36" t="e">
        <f t="array" ref="E66">SUM(IF("417514"='[3]B-GP'!$G$6112:$G$13000,1,0)*'[3]B-GP'!$AE$6112:$AE$13000*'[3]B-GP'!$AH$6112:$AH$13000*'[3]B-GP'!N$6112:N$13000)</f>
        <v>#REF!</v>
      </c>
      <c r="F66" s="36" t="e">
        <f t="array" ref="F66">SUM(IF("417514"='[3]B-GP'!$G$6112:$G$13000,1,0)*'[3]B-GP'!$AE$6112:$AE$13000*'[3]B-GP'!$AH$6112:$AH$13000*'[3]B-GP'!O$6112:O$13000)</f>
        <v>#REF!</v>
      </c>
      <c r="G66" s="36" t="e">
        <f t="array" ref="G66">SUM(IF("417514"='[3]B-GP'!$G$6112:$G$13000,1,0)*'[3]B-GP'!$AE$6112:$AE$13000*'[3]B-GP'!$AH$6112:$AH$13000*'[3]B-GP'!P$6112:P$13000)</f>
        <v>#REF!</v>
      </c>
      <c r="H66" s="36" t="e">
        <f t="array" ref="H66">SUM(IF("417514"='[3]B-GP'!$G$6112:$G$13000,1,0)*'[3]B-GP'!$AE$6112:$AE$13000*'[3]B-GP'!$AH$6112:$AH$13000*'[3]B-GP'!Q$6112:Q$13000)</f>
        <v>#REF!</v>
      </c>
      <c r="I66" s="36" t="e">
        <f t="array" ref="I66">SUM(IF("417514"='[3]B-GP'!$G$6112:$G$13000,1,0)*'[3]B-GP'!$AE$6112:$AE$13000*'[3]B-GP'!$AH$6112:$AH$13000*'[3]B-GP'!R$6112:R$13000)</f>
        <v>#REF!</v>
      </c>
      <c r="J66" s="36" t="e">
        <f t="array" ref="J66">SUM(IF("417514"='[3]B-GP'!$G$6112:$G$13000,1,0)*'[3]B-GP'!$AE$6112:$AE$13000*'[3]B-GP'!$AH$6112:$AH$13000*'[3]B-GP'!S$6112:S$13000)</f>
        <v>#REF!</v>
      </c>
      <c r="K66" s="36" t="e">
        <f t="array" ref="K66">SUM(IF("417514"='[3]B-GP'!$G$6112:$G$13000,1,0)*'[3]B-GP'!$AE$6112:$AE$13000*'[3]B-GP'!$AH$6112:$AH$13000*'[3]B-GP'!T$6112:T$13000)</f>
        <v>#REF!</v>
      </c>
      <c r="L66" s="36" t="e">
        <f t="array" ref="L66">SUM(IF("417514"='[3]B-GP'!$G$6112:$G$13000,1,0)*'[3]B-GP'!$AE$6112:$AE$13000*'[3]B-GP'!$AH$6112:$AH$13000*'[3]B-GP'!U$6112:U$13000)</f>
        <v>#REF!</v>
      </c>
      <c r="M66" s="36" t="e">
        <f t="array" ref="M66">SUM(IF("417514"='[3]B-GP'!$G$6112:$G$13000,1,0)*'[3]B-GP'!$AE$6112:$AE$13000*'[3]B-GP'!$AH$6112:$AH$13000*'[3]B-GP'!V$6112:V$13000)</f>
        <v>#REF!</v>
      </c>
      <c r="N66" s="36" t="e">
        <f t="array" ref="N66">SUM(IF("417514"='[3]B-GP'!$G$6112:$G$13000,1,0)*'[3]B-GP'!$AE$6112:$AE$13000*'[3]B-GP'!$AH$6112:$AH$13000*'[3]B-GP'!W$6112:W$13000)</f>
        <v>#REF!</v>
      </c>
      <c r="O66" s="36" t="e">
        <f t="array" ref="O66">SUM(IF("417514"='[3]B-GP'!$G$6112:$G$13000,1,0)*'[3]B-GP'!$AE$6112:$AE$13000*'[3]B-GP'!$AH$6112:$AH$13000*'[3]B-GP'!X$6112:X$13000)</f>
        <v>#REF!</v>
      </c>
      <c r="P66" s="36" t="e">
        <f>CHOOSE([3]MES!$E$10,SUM(D66),SUM(D66:E66),SUM(D66:F66),SUM(D66:G66),SUM(D66:H66),SUM(D66:I66),SUM(D66:J66),SUM(D66:K66),SUM(D66:L66),SUM(D66:M66),SUM(D66:N66),SUM(D66:O66))</f>
        <v>#REF!</v>
      </c>
    </row>
    <row r="67" spans="2:16" ht="12" customHeight="1">
      <c r="B67" s="30" t="s">
        <v>66</v>
      </c>
      <c r="D67" s="36" t="e">
        <f t="array" ref="D67">SUM(IF("417595"='[3]B-GP'!$G$6112:$G$13000,1,0)*'[3]B-GP'!$AE$6112:$AE$13000*'[3]B-GP'!$AV$6112:$AV$13000*'[3]B-GP'!M$6112:M$13000)</f>
        <v>#REF!</v>
      </c>
      <c r="E67" s="36" t="e">
        <f t="array" ref="E67">SUM(IF("417595"='[3]B-GP'!$G$6112:$G$13000,1,0)*'[3]B-GP'!$AE$6112:$AE$13000*'[3]B-GP'!$AV$6112:$AV$13000*'[3]B-GP'!N$6112:N$13000)</f>
        <v>#REF!</v>
      </c>
      <c r="F67" s="36" t="e">
        <f t="array" ref="F67">SUM(IF("417595"='[3]B-GP'!$G$6112:$G$13000,1,0)*'[3]B-GP'!$AE$6112:$AE$13000*'[3]B-GP'!$AV$6112:$AV$13000*'[3]B-GP'!O$6112:O$13000)</f>
        <v>#REF!</v>
      </c>
      <c r="G67" s="36" t="e">
        <f t="array" ref="G67">SUM(IF("417595"='[3]B-GP'!$G$6112:$G$13000,1,0)*'[3]B-GP'!$AE$6112:$AE$13000*'[3]B-GP'!$AV$6112:$AV$13000*'[3]B-GP'!P$6112:P$13000)</f>
        <v>#REF!</v>
      </c>
      <c r="H67" s="36" t="e">
        <f t="array" ref="H67">SUM(IF("417595"='[3]B-GP'!$G$6112:$G$13000,1,0)*'[3]B-GP'!$AE$6112:$AE$13000*'[3]B-GP'!$AV$6112:$AV$13000*'[3]B-GP'!Q$6112:Q$13000)</f>
        <v>#REF!</v>
      </c>
      <c r="I67" s="36" t="e">
        <f t="array" ref="I67">SUM(IF("417595"='[3]B-GP'!$G$6112:$G$13000,1,0)*'[3]B-GP'!$AE$6112:$AE$13000*'[3]B-GP'!$AV$6112:$AV$13000*'[3]B-GP'!R$6112:R$13000)</f>
        <v>#REF!</v>
      </c>
      <c r="J67" s="36" t="e">
        <f t="array" ref="J67">SUM(IF("417595"='[3]B-GP'!$G$6112:$G$13000,1,0)*'[3]B-GP'!$AE$6112:$AE$13000*'[3]B-GP'!$AV$6112:$AV$13000*'[3]B-GP'!S$6112:S$13000)</f>
        <v>#REF!</v>
      </c>
      <c r="K67" s="36" t="e">
        <f t="array" ref="K67">SUM(IF("417595"='[3]B-GP'!$G$6112:$G$13000,1,0)*'[3]B-GP'!$AE$6112:$AE$13000*'[3]B-GP'!$AV$6112:$AV$13000*'[3]B-GP'!T$6112:T$13000)</f>
        <v>#REF!</v>
      </c>
      <c r="L67" s="36" t="e">
        <f t="array" ref="L67">SUM(IF("417595"='[3]B-GP'!$G$6112:$G$13000,1,0)*'[3]B-GP'!$AE$6112:$AE$13000*'[3]B-GP'!$AV$6112:$AV$13000*'[3]B-GP'!U$6112:U$13000)</f>
        <v>#REF!</v>
      </c>
      <c r="M67" s="36" t="e">
        <f t="array" ref="M67">SUM(IF("417595"='[3]B-GP'!$G$6112:$G$13000,1,0)*'[3]B-GP'!$AE$6112:$AE$13000*'[3]B-GP'!$AV$6112:$AV$13000*'[3]B-GP'!V$6112:V$13000)</f>
        <v>#REF!</v>
      </c>
      <c r="N67" s="36" t="e">
        <f t="array" ref="N67">SUM(IF("417595"='[3]B-GP'!$G$6112:$G$13000,1,0)*'[3]B-GP'!$AE$6112:$AE$13000*'[3]B-GP'!$AV$6112:$AV$13000*'[3]B-GP'!W$6112:W$13000)</f>
        <v>#REF!</v>
      </c>
      <c r="O67" s="36" t="e">
        <f t="array" ref="O67">SUM(IF("417595"='[3]B-GP'!$G$6112:$G$13000,1,0)*'[3]B-GP'!$AE$6112:$AE$13000*'[3]B-GP'!$AV$6112:$AV$13000*'[3]B-GP'!X$6112:X$13000)</f>
        <v>#REF!</v>
      </c>
      <c r="P67" s="36" t="e">
        <f>CHOOSE([3]MES!$E$10,SUM(D67),SUM(D67:E67),SUM(D67:F67),SUM(D67:G67),SUM(D67:H67),SUM(D67:I67),SUM(D67:J67),SUM(D67:K67),SUM(D67:L67),SUM(D67:M67),SUM(D67:N67),SUM(D67:O67))</f>
        <v>#REF!</v>
      </c>
    </row>
    <row r="68" spans="2:16" ht="12" customHeight="1">
      <c r="B68" s="30" t="s">
        <v>67</v>
      </c>
      <c r="D68" s="36" t="e">
        <f t="array" ref="D68">SUM('[3]B-GP'!$AE$6112:$AE$13000*'[3]B-GP'!$AI$6112:$AI$13000*'[3]B-GP'!M$6112:M$13000)</f>
        <v>#REF!</v>
      </c>
      <c r="E68" s="36" t="e">
        <f t="array" ref="E68">SUM('[3]B-GP'!$AE$6112:$AE$13000*'[3]B-GP'!$AI$6112:$AI$13000*'[3]B-GP'!N$6112:N$13000)</f>
        <v>#REF!</v>
      </c>
      <c r="F68" s="36" t="e">
        <f t="array" ref="F68">SUM('[3]B-GP'!$AE$6112:$AE$13000*'[3]B-GP'!$AI$6112:$AI$13000*'[3]B-GP'!O$6112:O$13000)</f>
        <v>#REF!</v>
      </c>
      <c r="G68" s="36" t="e">
        <f t="array" ref="G68">SUM('[3]B-GP'!$AE$6112:$AE$13000*'[3]B-GP'!$AI$6112:$AI$13000*'[3]B-GP'!P$6112:P$13000)</f>
        <v>#REF!</v>
      </c>
      <c r="H68" s="36" t="e">
        <f t="array" ref="H68">SUM('[3]B-GP'!$AE$6112:$AE$13000*'[3]B-GP'!$AI$6112:$AI$13000*'[3]B-GP'!Q$6112:Q$13000)</f>
        <v>#REF!</v>
      </c>
      <c r="I68" s="36" t="e">
        <f t="array" ref="I68">SUM('[3]B-GP'!$AE$6112:$AE$13000*'[3]B-GP'!$AI$6112:$AI$13000*'[3]B-GP'!R$6112:R$13000)</f>
        <v>#REF!</v>
      </c>
      <c r="J68" s="36" t="e">
        <f t="array" ref="J68">SUM('[3]B-GP'!$AE$6112:$AE$13000*'[3]B-GP'!$AI$6112:$AI$13000*'[3]B-GP'!S$6112:S$13000)</f>
        <v>#REF!</v>
      </c>
      <c r="K68" s="36" t="e">
        <f t="array" ref="K68">SUM('[3]B-GP'!$AE$6112:$AE$13000*'[3]B-GP'!$AI$6112:$AI$13000*'[3]B-GP'!T$6112:T$13000)</f>
        <v>#REF!</v>
      </c>
      <c r="L68" s="36" t="e">
        <f t="array" ref="L68">SUM('[3]B-GP'!$AE$6112:$AE$13000*'[3]B-GP'!$AI$6112:$AI$13000*'[3]B-GP'!U$6112:U$13000)</f>
        <v>#REF!</v>
      </c>
      <c r="M68" s="36" t="e">
        <f t="array" ref="M68">SUM('[3]B-GP'!$AE$6112:$AE$13000*'[3]B-GP'!$AI$6112:$AI$13000*'[3]B-GP'!V$6112:V$13000)</f>
        <v>#REF!</v>
      </c>
      <c r="N68" s="36" t="e">
        <f t="array" ref="N68">SUM('[3]B-GP'!$AE$6112:$AE$13000*'[3]B-GP'!$AI$6112:$AI$13000*'[3]B-GP'!W$6112:W$13000)</f>
        <v>#REF!</v>
      </c>
      <c r="O68" s="36" t="e">
        <f t="array" ref="O68">SUM('[3]B-GP'!$AE$6112:$AE$13000*'[3]B-GP'!$AI$6112:$AI$13000*'[3]B-GP'!X$6112:X$13000)</f>
        <v>#REF!</v>
      </c>
      <c r="P68" s="36" t="e">
        <f>CHOOSE([3]MES!$E$10,SUM(D68),SUM(D68:E68),SUM(D68:F68),SUM(D68:G68),SUM(D68:H68),SUM(D68:I68),SUM(D68:J68),SUM(D68:K68),SUM(D68:L68),SUM(D68:M68),SUM(D68:N68),SUM(D68:O68))</f>
        <v>#REF!</v>
      </c>
    </row>
    <row r="69" spans="2:16" ht="12" customHeight="1">
      <c r="B69" s="30" t="s">
        <v>68</v>
      </c>
      <c r="D69" s="36" t="e">
        <f t="array" ref="D69">SUM('[3]B-GP'!$AE$6112:$AE$13000*'[3]B-GP'!$AJ$6112:$AJ$13000*'[3]B-GP'!M$6112:M$13000)</f>
        <v>#REF!</v>
      </c>
      <c r="E69" s="36" t="e">
        <f t="array" ref="E69">SUM('[3]B-GP'!$AE$6112:$AE$13000*'[3]B-GP'!$AJ$6112:$AJ$13000*'[3]B-GP'!N$6112:N$13000)</f>
        <v>#REF!</v>
      </c>
      <c r="F69" s="36" t="e">
        <f t="array" ref="F69">SUM('[3]B-GP'!$AE$6112:$AE$13000*'[3]B-GP'!$AJ$6112:$AJ$13000*'[3]B-GP'!O$6112:O$13000)</f>
        <v>#REF!</v>
      </c>
      <c r="G69" s="36" t="e">
        <f t="array" ref="G69">SUM('[3]B-GP'!$AE$6112:$AE$13000*'[3]B-GP'!$AJ$6112:$AJ$13000*'[3]B-GP'!P$6112:P$13000)</f>
        <v>#REF!</v>
      </c>
      <c r="H69" s="36" t="e">
        <f t="array" ref="H69">SUM('[3]B-GP'!$AE$6112:$AE$13000*'[3]B-GP'!$AJ$6112:$AJ$13000*'[3]B-GP'!Q$6112:Q$13000)</f>
        <v>#REF!</v>
      </c>
      <c r="I69" s="36" t="e">
        <f t="array" ref="I69">SUM('[3]B-GP'!$AE$6112:$AE$13000*'[3]B-GP'!$AJ$6112:$AJ$13000*'[3]B-GP'!R$6112:R$13000)</f>
        <v>#REF!</v>
      </c>
      <c r="J69" s="36" t="e">
        <f t="array" ref="J69">SUM('[3]B-GP'!$AE$6112:$AE$13000*'[3]B-GP'!$AJ$6112:$AJ$13000*'[3]B-GP'!S$6112:S$13000)</f>
        <v>#REF!</v>
      </c>
      <c r="K69" s="36" t="e">
        <f t="array" ref="K69">SUM('[3]B-GP'!$AE$6112:$AE$13000*'[3]B-GP'!$AJ$6112:$AJ$13000*'[3]B-GP'!T$6112:T$13000)</f>
        <v>#REF!</v>
      </c>
      <c r="L69" s="36" t="e">
        <f t="array" ref="L69">SUM('[3]B-GP'!$AE$6112:$AE$13000*'[3]B-GP'!$AJ$6112:$AJ$13000*'[3]B-GP'!U$6112:U$13000)</f>
        <v>#REF!</v>
      </c>
      <c r="M69" s="36" t="e">
        <f t="array" ref="M69">SUM('[3]B-GP'!$AE$6112:$AE$13000*'[3]B-GP'!$AJ$6112:$AJ$13000*'[3]B-GP'!V$6112:V$13000)</f>
        <v>#REF!</v>
      </c>
      <c r="N69" s="36" t="e">
        <f t="array" ref="N69">SUM('[3]B-GP'!$AE$6112:$AE$13000*'[3]B-GP'!$AJ$6112:$AJ$13000*'[3]B-GP'!W$6112:W$13000)</f>
        <v>#REF!</v>
      </c>
      <c r="O69" s="36" t="e">
        <f t="array" ref="O69">SUM('[3]B-GP'!$AE$6112:$AE$13000*'[3]B-GP'!$AJ$6112:$AJ$13000*'[3]B-GP'!X$6112:X$13000)</f>
        <v>#REF!</v>
      </c>
      <c r="P69" s="36" t="e">
        <f>CHOOSE([3]MES!$E$10,SUM(D69),SUM(D69:E69),SUM(D69:F69),SUM(D69:G69),SUM(D69:H69),SUM(D69:I69),SUM(D69:J69),SUM(D69:K69),SUM(D69:L69),SUM(D69:M69),SUM(D69:N69),SUM(D69:O69))</f>
        <v>#REF!</v>
      </c>
    </row>
    <row r="70" spans="2:16" ht="12" customHeight="1">
      <c r="B70" s="30" t="s">
        <v>69</v>
      </c>
      <c r="D70" s="36" t="e">
        <f t="array" ref="D70">SUM(IF("417596"='[3]B-GP'!$G$6112:$G$13000,1,0)*('[3]B-GP'!$AE$6112:$AE$13000*'[3]B-GP'!$AW$6112:$AW$13000*'[3]B-GP'!M$6112:M$13000))</f>
        <v>#REF!</v>
      </c>
      <c r="E70" s="36" t="e">
        <f t="array" ref="E70">SUM(IF("417596"='[3]B-GP'!$G$6112:$G$13000,1,0)*('[3]B-GP'!$AE$6112:$AE$13000*'[3]B-GP'!$AW$6112:$AW$13000*'[3]B-GP'!N$6112:N$13000))</f>
        <v>#REF!</v>
      </c>
      <c r="F70" s="36" t="e">
        <f t="array" ref="F70">SUM(IF("417596"='[3]B-GP'!$G$6112:$G$13000,1,0)*('[3]B-GP'!$AE$6112:$AE$13000*'[3]B-GP'!$AW$6112:$AW$13000*'[3]B-GP'!O$6112:O$13000))</f>
        <v>#REF!</v>
      </c>
      <c r="G70" s="36" t="e">
        <f t="array" ref="G70">SUM(IF("417596"='[3]B-GP'!$G$6112:$G$13000,1,0)*('[3]B-GP'!$AE$6112:$AE$13000*'[3]B-GP'!$AW$6112:$AW$13000*'[3]B-GP'!P$6112:P$13000))</f>
        <v>#REF!</v>
      </c>
      <c r="H70" s="36" t="e">
        <f t="array" ref="H70">SUM(IF("417596"='[3]B-GP'!$G$6112:$G$13000,1,0)*('[3]B-GP'!$AE$6112:$AE$13000*'[3]B-GP'!$AW$6112:$AW$13000*'[3]B-GP'!Q$6112:Q$13000))</f>
        <v>#REF!</v>
      </c>
      <c r="I70" s="36" t="e">
        <f t="array" ref="I70">SUM(IF("417596"='[3]B-GP'!$G$6112:$G$13000,1,0)*('[3]B-GP'!$AE$6112:$AE$13000*'[3]B-GP'!$AW$6112:$AW$13000*'[3]B-GP'!R$6112:R$13000))</f>
        <v>#REF!</v>
      </c>
      <c r="J70" s="36" t="e">
        <f t="array" ref="J70">SUM(IF("417596"='[3]B-GP'!$G$6112:$G$13000,1,0)*('[3]B-GP'!$AE$6112:$AE$13000*'[3]B-GP'!$AW$6112:$AW$13000*'[3]B-GP'!S$6112:S$13000))</f>
        <v>#REF!</v>
      </c>
      <c r="K70" s="36" t="e">
        <f t="array" ref="K70">SUM(IF("417596"='[3]B-GP'!$G$6112:$G$13000,1,0)*('[3]B-GP'!$AE$6112:$AE$13000*'[3]B-GP'!$AW$6112:$AW$13000*'[3]B-GP'!T$6112:T$13000))</f>
        <v>#REF!</v>
      </c>
      <c r="L70" s="36" t="e">
        <f t="array" ref="L70">SUM(IF("417596"='[3]B-GP'!$G$6112:$G$13000,1,0)*('[3]B-GP'!$AE$6112:$AE$13000*'[3]B-GP'!$AW$6112:$AW$13000*'[3]B-GP'!U$6112:U$13000))</f>
        <v>#REF!</v>
      </c>
      <c r="M70" s="36" t="e">
        <f t="array" ref="M70">SUM(IF("417596"='[3]B-GP'!$G$6112:$G$13000,1,0)*('[3]B-GP'!$AE$6112:$AE$13000*'[3]B-GP'!$AW$6112:$AW$13000*'[3]B-GP'!V$6112:V$13000))</f>
        <v>#REF!</v>
      </c>
      <c r="N70" s="36" t="e">
        <f t="array" ref="N70">SUM(IF("417596"='[3]B-GP'!$G$6112:$G$13000,1,0)*('[3]B-GP'!$AE$6112:$AE$13000*'[3]B-GP'!$AW$6112:$AW$13000*'[3]B-GP'!W$6112:W$13000))</f>
        <v>#REF!</v>
      </c>
      <c r="O70" s="36" t="e">
        <f t="array" ref="O70">SUM(IF("417596"='[3]B-GP'!$G$6112:$G$13000,1,0)*('[3]B-GP'!$AE$6112:$AE$13000*'[3]B-GP'!$AW$6112:$AW$13000*'[3]B-GP'!X$6112:X$13000))</f>
        <v>#REF!</v>
      </c>
      <c r="P70" s="36" t="e">
        <f>CHOOSE([3]MES!$E$10,SUM(D70),SUM(D70:E70),SUM(D70:F70),SUM(D70:G70),SUM(D70:H70),SUM(D70:I70),SUM(D70:J70),SUM(D70:K70),SUM(D70:L70),SUM(D70:M70),SUM(D70:N70),SUM(D70:O70))</f>
        <v>#REF!</v>
      </c>
    </row>
    <row r="71" spans="2:16" ht="12" customHeight="1"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</row>
    <row r="72" spans="2:16" ht="12" customHeight="1"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</row>
    <row r="73" spans="2:16" ht="12" customHeight="1">
      <c r="B73" s="38" t="s">
        <v>70</v>
      </c>
      <c r="D73" s="39" t="e">
        <f t="shared" ref="D73:P73" si="11">SUM(D66:D72)</f>
        <v>#REF!</v>
      </c>
      <c r="E73" s="39" t="e">
        <f t="shared" si="11"/>
        <v>#REF!</v>
      </c>
      <c r="F73" s="39" t="e">
        <f t="shared" si="11"/>
        <v>#REF!</v>
      </c>
      <c r="G73" s="39" t="e">
        <f t="shared" si="11"/>
        <v>#REF!</v>
      </c>
      <c r="H73" s="39" t="e">
        <f t="shared" si="11"/>
        <v>#REF!</v>
      </c>
      <c r="I73" s="39" t="e">
        <f t="shared" si="11"/>
        <v>#REF!</v>
      </c>
      <c r="J73" s="39" t="e">
        <f t="shared" si="11"/>
        <v>#REF!</v>
      </c>
      <c r="K73" s="39" t="e">
        <f t="shared" si="11"/>
        <v>#REF!</v>
      </c>
      <c r="L73" s="39" t="e">
        <f t="shared" si="11"/>
        <v>#REF!</v>
      </c>
      <c r="M73" s="39" t="e">
        <f t="shared" si="11"/>
        <v>#REF!</v>
      </c>
      <c r="N73" s="39" t="e">
        <f t="shared" si="11"/>
        <v>#REF!</v>
      </c>
      <c r="O73" s="39" t="e">
        <f t="shared" si="11"/>
        <v>#REF!</v>
      </c>
      <c r="P73" s="39" t="e">
        <f t="shared" si="11"/>
        <v>#REF!</v>
      </c>
    </row>
    <row r="74" spans="2:16" ht="12" customHeight="1"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</row>
    <row r="75" spans="2:16" ht="12" customHeight="1">
      <c r="B75" s="30" t="s">
        <v>71</v>
      </c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>
        <f>CHOOSE([3]MES!$E$10,SUM(D75),SUM(D75:E75),SUM(D75:F75),SUM(D75:G75),SUM(D75:H75),SUM(D75:I75),SUM(D75:J75),SUM(D75:K75),SUM(D75:L75),SUM(D75:M75),SUM(D75:N75),SUM(D75:O75))</f>
        <v>0</v>
      </c>
    </row>
    <row r="76" spans="2:16" ht="12" customHeight="1">
      <c r="B76" s="30" t="s">
        <v>72</v>
      </c>
      <c r="D76" s="36" t="e">
        <f t="array" ref="D76">SUM('[3]B-GP'!$AE$6112:$AE$13000*'[3]B-GP'!$AK$6112:$AK$13000*'[3]B-GP'!M$6112:M$13000)</f>
        <v>#REF!</v>
      </c>
      <c r="E76" s="36" t="e">
        <f t="array" ref="E76">SUM('[3]B-GP'!$AE$6112:$AE$13000*'[3]B-GP'!$AK$6112:$AK$13000*'[3]B-GP'!N$6112:N$13000)</f>
        <v>#REF!</v>
      </c>
      <c r="F76" s="36" t="e">
        <f t="array" ref="F76">SUM('[3]B-GP'!$AE$6112:$AE$13000*'[3]B-GP'!$AK$6112:$AK$13000*'[3]B-GP'!O$6112:O$13000)</f>
        <v>#REF!</v>
      </c>
      <c r="G76" s="36" t="e">
        <f t="array" ref="G76">SUM('[3]B-GP'!$AE$6112:$AE$13000*'[3]B-GP'!$AK$6112:$AK$13000*'[3]B-GP'!P$6112:P$13000)</f>
        <v>#REF!</v>
      </c>
      <c r="H76" s="36" t="e">
        <f t="array" ref="H76">SUM('[3]B-GP'!$AE$6112:$AE$13000*'[3]B-GP'!$AK$6112:$AK$13000*'[3]B-GP'!Q$6112:Q$13000)</f>
        <v>#REF!</v>
      </c>
      <c r="I76" s="36" t="e">
        <f t="array" ref="I76">SUM('[3]B-GP'!$AE$6112:$AE$13000*'[3]B-GP'!$AK$6112:$AK$13000*'[3]B-GP'!R$6112:R$13000)</f>
        <v>#REF!</v>
      </c>
      <c r="J76" s="36" t="e">
        <f t="array" ref="J76">SUM('[3]B-GP'!$AE$6112:$AE$13000*'[3]B-GP'!$AK$6112:$AK$13000*'[3]B-GP'!S$6112:S$13000)</f>
        <v>#REF!</v>
      </c>
      <c r="K76" s="36" t="e">
        <f t="array" ref="K76">SUM('[3]B-GP'!$AE$6112:$AE$13000*'[3]B-GP'!$AK$6112:$AK$13000*'[3]B-GP'!T$6112:T$13000)</f>
        <v>#REF!</v>
      </c>
      <c r="L76" s="36" t="e">
        <f t="array" ref="L76">SUM('[3]B-GP'!$AE$6112:$AE$13000*'[3]B-GP'!$AK$6112:$AK$13000*'[3]B-GP'!U$6112:U$13000)</f>
        <v>#REF!</v>
      </c>
      <c r="M76" s="36" t="e">
        <f t="array" ref="M76">SUM('[3]B-GP'!$AE$6112:$AE$13000*'[3]B-GP'!$AK$6112:$AK$13000*'[3]B-GP'!V$6112:V$13000)</f>
        <v>#REF!</v>
      </c>
      <c r="N76" s="36" t="e">
        <f t="array" ref="N76">SUM('[3]B-GP'!$AE$6112:$AE$13000*'[3]B-GP'!$AK$6112:$AK$13000*'[3]B-GP'!W$6112:W$13000)</f>
        <v>#REF!</v>
      </c>
      <c r="O76" s="36" t="e">
        <f t="array" ref="O76">SUM('[3]B-GP'!$AE$6112:$AE$13000*'[3]B-GP'!$AK$6112:$AK$13000*'[3]B-GP'!X$6112:X$13000)</f>
        <v>#REF!</v>
      </c>
      <c r="P76" s="36" t="e">
        <f>CHOOSE([3]MES!$E$10,SUM(D76),SUM(D76:E76),SUM(D76:F76),SUM(D76:G76),SUM(D76:H76),SUM(D76:I76),SUM(D76:J76),SUM(D76:K76),SUM(D76:L76),SUM(D76:M76),SUM(D76:N76),SUM(D76:O76))</f>
        <v>#REF!</v>
      </c>
    </row>
    <row r="77" spans="2:16" ht="12" customHeight="1">
      <c r="B77" s="30" t="s">
        <v>73</v>
      </c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>
        <f>CHOOSE([3]MES!$E$10,SUM(D77),SUM(D77:E77),SUM(D77:F77),SUM(D77:G77),SUM(D77:H77),SUM(D77:I77),SUM(D77:J77),SUM(D77:K77),SUM(D77:L77),SUM(D77:M77),SUM(D77:N77),SUM(D77:O77))</f>
        <v>0</v>
      </c>
    </row>
    <row r="78" spans="2:16" ht="12" customHeight="1">
      <c r="B78" s="30" t="s">
        <v>74</v>
      </c>
      <c r="D78" s="36" t="e">
        <f t="array" ref="D78">SUM('[3]B-GP'!$AE$6112:$AE$13000*'[3]B-GP'!$AL$6112:$AL$13000*'[3]B-GP'!M$6112:M$13000)</f>
        <v>#REF!</v>
      </c>
      <c r="E78" s="36" t="e">
        <f t="array" ref="E78">SUM('[3]B-GP'!$AE$6112:$AE$13000*'[3]B-GP'!$AL$6112:$AL$13000*'[3]B-GP'!N$6112:N$13000)</f>
        <v>#REF!</v>
      </c>
      <c r="F78" s="36" t="e">
        <f t="array" ref="F78">SUM('[3]B-GP'!$AE$6112:$AE$13000*'[3]B-GP'!$AL$6112:$AL$13000*'[3]B-GP'!O$6112:O$13000)</f>
        <v>#REF!</v>
      </c>
      <c r="G78" s="36" t="e">
        <f t="array" ref="G78">SUM('[3]B-GP'!$AE$6112:$AE$13000*'[3]B-GP'!$AL$6112:$AL$13000*'[3]B-GP'!P$6112:P$13000)</f>
        <v>#REF!</v>
      </c>
      <c r="H78" s="36" t="e">
        <f t="array" ref="H78">SUM('[3]B-GP'!$AE$6112:$AE$13000*'[3]B-GP'!$AL$6112:$AL$13000*'[3]B-GP'!Q$6112:Q$13000)</f>
        <v>#REF!</v>
      </c>
      <c r="I78" s="36" t="e">
        <f t="array" ref="I78">SUM('[3]B-GP'!$AE$6112:$AE$13000*'[3]B-GP'!$AL$6112:$AL$13000*'[3]B-GP'!R$6112:R$13000)</f>
        <v>#REF!</v>
      </c>
      <c r="J78" s="36" t="e">
        <f t="array" ref="J78">SUM('[3]B-GP'!$AE$6112:$AE$13000*'[3]B-GP'!$AL$6112:$AL$13000*'[3]B-GP'!S$6112:S$13000)</f>
        <v>#REF!</v>
      </c>
      <c r="K78" s="36" t="e">
        <f t="array" ref="K78">SUM('[3]B-GP'!$AE$6112:$AE$13000*'[3]B-GP'!$AL$6112:$AL$13000*'[3]B-GP'!T$6112:T$13000)</f>
        <v>#REF!</v>
      </c>
      <c r="L78" s="36" t="e">
        <f t="array" ref="L78">SUM('[3]B-GP'!$AE$6112:$AE$13000*'[3]B-GP'!$AL$6112:$AL$13000*'[3]B-GP'!U$6112:U$13000)</f>
        <v>#REF!</v>
      </c>
      <c r="M78" s="36" t="e">
        <f t="array" ref="M78">SUM('[3]B-GP'!$AE$6112:$AE$13000*'[3]B-GP'!$AL$6112:$AL$13000*'[3]B-GP'!V$6112:V$13000)</f>
        <v>#REF!</v>
      </c>
      <c r="N78" s="36" t="e">
        <f t="array" ref="N78">SUM('[3]B-GP'!$AE$6112:$AE$13000*'[3]B-GP'!$AL$6112:$AL$13000*'[3]B-GP'!W$6112:W$13000)</f>
        <v>#REF!</v>
      </c>
      <c r="O78" s="36" t="e">
        <f t="array" ref="O78">SUM('[3]B-GP'!$AE$6112:$AE$13000*'[3]B-GP'!$AL$6112:$AL$13000*'[3]B-GP'!X$6112:X$13000)</f>
        <v>#REF!</v>
      </c>
      <c r="P78" s="36" t="e">
        <f>CHOOSE([3]MES!$E$10,SUM(D78),SUM(D78:E78),SUM(D78:F78),SUM(D78:G78),SUM(D78:H78),SUM(D78:I78),SUM(D78:J78),SUM(D78:K78),SUM(D78:L78),SUM(D78:M78),SUM(D78:N78),SUM(D78:O78))</f>
        <v>#REF!</v>
      </c>
    </row>
    <row r="79" spans="2:16" ht="12" customHeight="1">
      <c r="B79" s="30" t="s">
        <v>75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>
        <f>CHOOSE([3]MES!$E$10,SUM(D79),SUM(D79:E79),SUM(D79:F79),SUM(D79:G79),SUM(D79:H79),SUM(D79:I79),SUM(D79:J79),SUM(D79:K79),SUM(D79:L79),SUM(D79:M79),SUM(D79:N79),SUM(D79:O79))</f>
        <v>0</v>
      </c>
    </row>
    <row r="80" spans="2:16" ht="12" customHeight="1">
      <c r="B80" s="30" t="s">
        <v>76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>
        <f>CHOOSE([3]MES!$E$10,SUM(D80),SUM(D80:E80),SUM(D80:F80),SUM(D80:G80),SUM(D80:H80),SUM(D80:I80),SUM(D80:J80),SUM(D80:K80),SUM(D80:L80),SUM(D80:M80),SUM(D80:N80),SUM(D80:O80))</f>
        <v>0</v>
      </c>
    </row>
    <row r="81" spans="2:16" ht="12" customHeight="1"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</row>
    <row r="82" spans="2:16" ht="12" customHeight="1"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</row>
    <row r="83" spans="2:16" ht="12" customHeight="1">
      <c r="B83" s="38" t="s">
        <v>77</v>
      </c>
      <c r="D83" s="39" t="e">
        <f t="shared" ref="D83:P83" si="12">SUM(D75:D82)</f>
        <v>#REF!</v>
      </c>
      <c r="E83" s="39" t="e">
        <f t="shared" si="12"/>
        <v>#REF!</v>
      </c>
      <c r="F83" s="39" t="e">
        <f t="shared" si="12"/>
        <v>#REF!</v>
      </c>
      <c r="G83" s="39" t="e">
        <f t="shared" si="12"/>
        <v>#REF!</v>
      </c>
      <c r="H83" s="39" t="e">
        <f t="shared" si="12"/>
        <v>#REF!</v>
      </c>
      <c r="I83" s="39" t="e">
        <f t="shared" si="12"/>
        <v>#REF!</v>
      </c>
      <c r="J83" s="39" t="e">
        <f t="shared" si="12"/>
        <v>#REF!</v>
      </c>
      <c r="K83" s="39" t="e">
        <f t="shared" si="12"/>
        <v>#REF!</v>
      </c>
      <c r="L83" s="39" t="e">
        <f t="shared" si="12"/>
        <v>#REF!</v>
      </c>
      <c r="M83" s="39" t="e">
        <f t="shared" si="12"/>
        <v>#REF!</v>
      </c>
      <c r="N83" s="39" t="e">
        <f t="shared" si="12"/>
        <v>#REF!</v>
      </c>
      <c r="O83" s="39" t="e">
        <f t="shared" si="12"/>
        <v>#REF!</v>
      </c>
      <c r="P83" s="39" t="e">
        <f t="shared" si="12"/>
        <v>#REF!</v>
      </c>
    </row>
    <row r="84" spans="2:16" ht="12" customHeight="1"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</row>
    <row r="85" spans="2:16" ht="12" customHeight="1">
      <c r="B85" s="30" t="s">
        <v>78</v>
      </c>
      <c r="D85" s="36" t="e">
        <f t="array" ref="D85">SUM('[3]B-GP'!$AE$6112:$AE$13000*'[3]B-GP'!$AM$6112:$AM$13000*'[3]B-GP'!M$6112:M$13000)</f>
        <v>#REF!</v>
      </c>
      <c r="E85" s="36" t="e">
        <f t="array" ref="E85">SUM('[3]B-GP'!$AE$6112:$AE$13000*'[3]B-GP'!$AM$6112:$AM$13000*'[3]B-GP'!N$6112:N$13000)</f>
        <v>#REF!</v>
      </c>
      <c r="F85" s="36" t="e">
        <f t="array" ref="F85">SUM('[3]B-GP'!$AE$6112:$AE$13000*'[3]B-GP'!$AM$6112:$AM$13000*'[3]B-GP'!O$6112:O$13000)</f>
        <v>#REF!</v>
      </c>
      <c r="G85" s="36" t="e">
        <f t="array" ref="G85">SUM('[3]B-GP'!$AE$6112:$AE$13000*'[3]B-GP'!$AM$6112:$AM$13000*'[3]B-GP'!P$6112:P$13000)</f>
        <v>#REF!</v>
      </c>
      <c r="H85" s="36" t="e">
        <f t="array" ref="H85">SUM('[3]B-GP'!$AE$6112:$AE$13000*'[3]B-GP'!$AM$6112:$AM$13000*'[3]B-GP'!Q$6112:Q$13000)</f>
        <v>#REF!</v>
      </c>
      <c r="I85" s="36" t="e">
        <f t="array" ref="I85">SUM('[3]B-GP'!$AE$6112:$AE$13000*'[3]B-GP'!$AM$6112:$AM$13000*'[3]B-GP'!R$6112:R$13000)</f>
        <v>#REF!</v>
      </c>
      <c r="J85" s="36" t="e">
        <f t="array" ref="J85">SUM('[3]B-GP'!$AE$6112:$AE$13000*'[3]B-GP'!$AM$6112:$AM$13000*'[3]B-GP'!S$6112:S$13000)</f>
        <v>#REF!</v>
      </c>
      <c r="K85" s="36" t="e">
        <f t="array" ref="K85">SUM('[3]B-GP'!$AE$6112:$AE$13000*'[3]B-GP'!$AM$6112:$AM$13000*'[3]B-GP'!T$6112:T$13000)</f>
        <v>#REF!</v>
      </c>
      <c r="L85" s="36" t="e">
        <f t="array" ref="L85">SUM('[3]B-GP'!$AE$6112:$AE$13000*'[3]B-GP'!$AM$6112:$AM$13000*'[3]B-GP'!U$6112:U$13000)</f>
        <v>#REF!</v>
      </c>
      <c r="M85" s="36" t="e">
        <f t="array" ref="M85">SUM('[3]B-GP'!$AE$6112:$AE$13000*'[3]B-GP'!$AM$6112:$AM$13000*'[3]B-GP'!V$6112:V$13000)</f>
        <v>#REF!</v>
      </c>
      <c r="N85" s="36" t="e">
        <f t="array" ref="N85">SUM('[3]B-GP'!$AE$6112:$AE$13000*'[3]B-GP'!$AM$6112:$AM$13000*'[3]B-GP'!W$6112:W$13000)</f>
        <v>#REF!</v>
      </c>
      <c r="O85" s="36" t="e">
        <f t="array" ref="O85">SUM('[3]B-GP'!$AE$6112:$AE$13000*'[3]B-GP'!$AM$6112:$AM$13000*'[3]B-GP'!X$6112:X$13000)</f>
        <v>#REF!</v>
      </c>
      <c r="P85" s="36" t="e">
        <f>CHOOSE([3]MES!$E$10,SUM(D85),SUM(D85:E85),SUM(D85:F85),SUM(D85:G85),SUM(D85:H85),SUM(D85:I85),SUM(D85:J85),SUM(D85:K85),SUM(D85:L85),SUM(D85:M85),SUM(D85:N85),SUM(D85:O85))</f>
        <v>#REF!</v>
      </c>
    </row>
    <row r="86" spans="2:16" ht="12" customHeight="1">
      <c r="B86" s="30" t="s">
        <v>79</v>
      </c>
      <c r="D86" s="36" t="e">
        <f t="array" ref="D86">SUM('[3]B-GP'!$AE$6112:$AE$13000*'[3]B-GP'!$AN$6112:$AN$13000*'[3]B-GP'!M$6112:M$13000)</f>
        <v>#REF!</v>
      </c>
      <c r="E86" s="36" t="e">
        <f t="array" ref="E86">SUM('[3]B-GP'!$AE$6112:$AE$13000*'[3]B-GP'!$AN$6112:$AN$13000*'[3]B-GP'!N$6112:N$13000)</f>
        <v>#REF!</v>
      </c>
      <c r="F86" s="36" t="e">
        <f t="array" ref="F86">SUM('[3]B-GP'!$AE$6112:$AE$13000*'[3]B-GP'!$AN$6112:$AN$13000*'[3]B-GP'!O$6112:O$13000)</f>
        <v>#REF!</v>
      </c>
      <c r="G86" s="36" t="e">
        <f t="array" ref="G86">SUM('[3]B-GP'!$AE$6112:$AE$13000*'[3]B-GP'!$AN$6112:$AN$13000*'[3]B-GP'!P$6112:P$13000)</f>
        <v>#REF!</v>
      </c>
      <c r="H86" s="36" t="e">
        <f t="array" ref="H86">SUM('[3]B-GP'!$AE$6112:$AE$13000*'[3]B-GP'!$AN$6112:$AN$13000*'[3]B-GP'!Q$6112:Q$13000)</f>
        <v>#REF!</v>
      </c>
      <c r="I86" s="36" t="e">
        <f t="array" ref="I86">SUM('[3]B-GP'!$AE$6112:$AE$13000*'[3]B-GP'!$AN$6112:$AN$13000*'[3]B-GP'!R$6112:R$13000)</f>
        <v>#REF!</v>
      </c>
      <c r="J86" s="36" t="e">
        <f t="array" ref="J86">SUM('[3]B-GP'!$AE$6112:$AE$13000*'[3]B-GP'!$AN$6112:$AN$13000*'[3]B-GP'!S$6112:S$13000)</f>
        <v>#REF!</v>
      </c>
      <c r="K86" s="36" t="e">
        <f t="array" ref="K86">SUM('[3]B-GP'!$AE$6112:$AE$13000*'[3]B-GP'!$AN$6112:$AN$13000*'[3]B-GP'!T$6112:T$13000)</f>
        <v>#REF!</v>
      </c>
      <c r="L86" s="36" t="e">
        <f t="array" ref="L86">SUM('[3]B-GP'!$AE$6112:$AE$13000*'[3]B-GP'!$AN$6112:$AN$13000*'[3]B-GP'!U$6112:U$13000)</f>
        <v>#REF!</v>
      </c>
      <c r="M86" s="36" t="e">
        <f t="array" ref="M86">SUM('[3]B-GP'!$AE$6112:$AE$13000*'[3]B-GP'!$AN$6112:$AN$13000*'[3]B-GP'!V$6112:V$13000)</f>
        <v>#REF!</v>
      </c>
      <c r="N86" s="36" t="e">
        <f t="array" ref="N86">SUM('[3]B-GP'!$AE$6112:$AE$13000*'[3]B-GP'!$AN$6112:$AN$13000*'[3]B-GP'!W$6112:W$13000)</f>
        <v>#REF!</v>
      </c>
      <c r="O86" s="36" t="e">
        <f t="array" ref="O86">SUM('[3]B-GP'!$AE$6112:$AE$13000*'[3]B-GP'!$AN$6112:$AN$13000*'[3]B-GP'!X$6112:X$13000)</f>
        <v>#REF!</v>
      </c>
      <c r="P86" s="36" t="e">
        <f>CHOOSE([3]MES!$E$10,SUM(D86),SUM(D86:E86),SUM(D86:F86),SUM(D86:G86),SUM(D86:H86),SUM(D86:I86),SUM(D86:J86),SUM(D86:K86),SUM(D86:L86),SUM(D86:M86),SUM(D86:N86),SUM(D86:O86))</f>
        <v>#REF!</v>
      </c>
    </row>
    <row r="87" spans="2:16" ht="12" customHeight="1">
      <c r="B87" s="30" t="s">
        <v>80</v>
      </c>
      <c r="D87" s="36" t="e">
        <f t="array" ref="D87">SUM('[3]B-GP'!$AE$6112:$AE$13000*'[3]B-GP'!$AO$6112:$AO$13000*'[3]B-GP'!M$6112:M$13000)</f>
        <v>#REF!</v>
      </c>
      <c r="E87" s="36" t="e">
        <f t="array" ref="E87">SUM('[3]B-GP'!$AE$6112:$AE$13000*'[3]B-GP'!$AO$6112:$AO$13000*'[3]B-GP'!N$6112:N$13000)</f>
        <v>#REF!</v>
      </c>
      <c r="F87" s="36" t="e">
        <f t="array" ref="F87">SUM('[3]B-GP'!$AE$6112:$AE$13000*'[3]B-GP'!$AO$6112:$AO$13000*'[3]B-GP'!O$6112:O$13000)</f>
        <v>#REF!</v>
      </c>
      <c r="G87" s="36" t="e">
        <f t="array" ref="G87">SUM('[3]B-GP'!$AE$6112:$AE$13000*'[3]B-GP'!$AO$6112:$AO$13000*'[3]B-GP'!P$6112:P$13000)</f>
        <v>#REF!</v>
      </c>
      <c r="H87" s="36" t="e">
        <f t="array" ref="H87">SUM('[3]B-GP'!$AE$6112:$AE$13000*'[3]B-GP'!$AO$6112:$AO$13000*'[3]B-GP'!Q$6112:Q$13000)</f>
        <v>#REF!</v>
      </c>
      <c r="I87" s="36" t="e">
        <f t="array" ref="I87">SUM('[3]B-GP'!$AE$6112:$AE$13000*'[3]B-GP'!$AO$6112:$AO$13000*'[3]B-GP'!R$6112:R$13000)</f>
        <v>#REF!</v>
      </c>
      <c r="J87" s="36" t="e">
        <f t="array" ref="J87">SUM('[3]B-GP'!$AE$6112:$AE$13000*'[3]B-GP'!$AO$6112:$AO$13000*'[3]B-GP'!S$6112:S$13000)</f>
        <v>#REF!</v>
      </c>
      <c r="K87" s="36" t="e">
        <f t="array" ref="K87">SUM('[3]B-GP'!$AE$6112:$AE$13000*'[3]B-GP'!$AO$6112:$AO$13000*'[3]B-GP'!T$6112:T$13000)</f>
        <v>#REF!</v>
      </c>
      <c r="L87" s="36" t="e">
        <f t="array" ref="L87">SUM('[3]B-GP'!$AE$6112:$AE$13000*'[3]B-GP'!$AO$6112:$AO$13000*'[3]B-GP'!U$6112:U$13000)</f>
        <v>#REF!</v>
      </c>
      <c r="M87" s="36" t="e">
        <f t="array" ref="M87">SUM('[3]B-GP'!$AE$6112:$AE$13000*'[3]B-GP'!$AO$6112:$AO$13000*'[3]B-GP'!V$6112:V$13000)</f>
        <v>#REF!</v>
      </c>
      <c r="N87" s="36" t="e">
        <f t="array" ref="N87">SUM('[3]B-GP'!$AE$6112:$AE$13000*'[3]B-GP'!$AO$6112:$AO$13000*'[3]B-GP'!W$6112:W$13000)</f>
        <v>#REF!</v>
      </c>
      <c r="O87" s="36" t="e">
        <f t="array" ref="O87">SUM('[3]B-GP'!$AE$6112:$AE$13000*'[3]B-GP'!$AO$6112:$AO$13000*'[3]B-GP'!X$6112:X$13000)</f>
        <v>#REF!</v>
      </c>
      <c r="P87" s="36" t="e">
        <f>CHOOSE([3]MES!$E$10,SUM(D87),SUM(D87:E87),SUM(D87:F87),SUM(D87:G87),SUM(D87:H87),SUM(D87:I87),SUM(D87:J87),SUM(D87:K87),SUM(D87:L87),SUM(D87:M87),SUM(D87:N87),SUM(D87:O87))</f>
        <v>#REF!</v>
      </c>
    </row>
    <row r="88" spans="2:16" ht="12" customHeight="1">
      <c r="B88" s="30" t="s">
        <v>81</v>
      </c>
      <c r="D88" s="36" t="e">
        <f t="array" ref="D88">SUM('[3]B-GP'!$AE$6112:$AE$13000*'[3]B-GP'!$AP$6112:$AP$13000*'[3]B-GP'!M$6112:M$13000)</f>
        <v>#REF!</v>
      </c>
      <c r="E88" s="36" t="e">
        <f t="array" ref="E88">SUM('[3]B-GP'!$AE$6112:$AE$13000*'[3]B-GP'!$AP$6112:$AP$13000*'[3]B-GP'!N$6112:N$13000)</f>
        <v>#REF!</v>
      </c>
      <c r="F88" s="36" t="e">
        <f t="array" ref="F88">SUM('[3]B-GP'!$AE$6112:$AE$13000*'[3]B-GP'!$AP$6112:$AP$13000*'[3]B-GP'!O$6112:O$13000)</f>
        <v>#REF!</v>
      </c>
      <c r="G88" s="36" t="e">
        <f t="array" ref="G88">SUM('[3]B-GP'!$AE$6112:$AE$13000*'[3]B-GP'!$AP$6112:$AP$13000*'[3]B-GP'!P$6112:P$13000)</f>
        <v>#REF!</v>
      </c>
      <c r="H88" s="36" t="e">
        <f t="array" ref="H88">SUM('[3]B-GP'!$AE$6112:$AE$13000*'[3]B-GP'!$AP$6112:$AP$13000*'[3]B-GP'!Q$6112:Q$13000)</f>
        <v>#REF!</v>
      </c>
      <c r="I88" s="36" t="e">
        <f t="array" ref="I88">SUM('[3]B-GP'!$AE$6112:$AE$13000*'[3]B-GP'!$AP$6112:$AP$13000*'[3]B-GP'!R$6112:R$13000)</f>
        <v>#REF!</v>
      </c>
      <c r="J88" s="36" t="e">
        <f t="array" ref="J88">SUM('[3]B-GP'!$AE$6112:$AE$13000*'[3]B-GP'!$AP$6112:$AP$13000*'[3]B-GP'!S$6112:S$13000)</f>
        <v>#REF!</v>
      </c>
      <c r="K88" s="36" t="e">
        <f t="array" ref="K88">SUM('[3]B-GP'!$AE$6112:$AE$13000*'[3]B-GP'!$AP$6112:$AP$13000*'[3]B-GP'!T$6112:T$13000)</f>
        <v>#REF!</v>
      </c>
      <c r="L88" s="36" t="e">
        <f t="array" ref="L88">SUM('[3]B-GP'!$AE$6112:$AE$13000*'[3]B-GP'!$AP$6112:$AP$13000*'[3]B-GP'!U$6112:U$13000)</f>
        <v>#REF!</v>
      </c>
      <c r="M88" s="36" t="e">
        <f t="array" ref="M88">SUM('[3]B-GP'!$AE$6112:$AE$13000*'[3]B-GP'!$AP$6112:$AP$13000*'[3]B-GP'!V$6112:V$13000)-M110</f>
        <v>#REF!</v>
      </c>
      <c r="N88" s="36" t="e">
        <f t="array" ref="N88">SUM('[3]B-GP'!$AE$6112:$AE$13000*'[3]B-GP'!$AP$6112:$AP$13000*'[3]B-GP'!W$6112:W$13000)</f>
        <v>#REF!</v>
      </c>
      <c r="O88" s="36" t="e">
        <f t="array" ref="O88">SUM('[3]B-GP'!$AE$6112:$AE$13000*'[3]B-GP'!$AP$6112:$AP$13000*'[3]B-GP'!X$6112:X$13000)</f>
        <v>#REF!</v>
      </c>
      <c r="P88" s="36" t="e">
        <f>CHOOSE([3]MES!$E$10,SUM(D88),SUM(D88:E88),SUM(D88:F88),SUM(D88:G88),SUM(D88:H88),SUM(D88:I88),SUM(D88:J88),SUM(D88:K88),SUM(D88:L88),SUM(D88:M88),SUM(D88:N88),SUM(D88:O88))</f>
        <v>#REF!</v>
      </c>
    </row>
    <row r="89" spans="2:16" ht="12" customHeight="1">
      <c r="B89" s="30" t="s">
        <v>82</v>
      </c>
      <c r="D89" s="36" t="e">
        <f t="array" ref="D89">SUM('[3]B-GP'!$AE$6112:$AE$13000*'[3]B-GP'!$AQ$6112:$AQ$13000*'[3]B-GP'!M$6112:M$13000)</f>
        <v>#REF!</v>
      </c>
      <c r="E89" s="36" t="e">
        <f t="array" ref="E89">SUM('[3]B-GP'!$AE$6112:$AE$13000*'[3]B-GP'!$AQ$6112:$AQ$13000*'[3]B-GP'!N$6112:N$13000)</f>
        <v>#REF!</v>
      </c>
      <c r="F89" s="36" t="e">
        <f t="array" ref="F89">SUM('[3]B-GP'!$AE$6112:$AE$13000*'[3]B-GP'!$AQ$6112:$AQ$13000*'[3]B-GP'!O$6112:O$13000)</f>
        <v>#REF!</v>
      </c>
      <c r="G89" s="36" t="e">
        <f t="array" ref="G89">SUM('[3]B-GP'!$AE$6112:$AE$13000*'[3]B-GP'!$AQ$6112:$AQ$13000*'[3]B-GP'!P$6112:P$13000)</f>
        <v>#REF!</v>
      </c>
      <c r="H89" s="36" t="e">
        <f t="array" ref="H89">SUM('[3]B-GP'!$AE$6112:$AE$13000*'[3]B-GP'!$AQ$6112:$AQ$13000*'[3]B-GP'!Q$6112:Q$13000)</f>
        <v>#REF!</v>
      </c>
      <c r="I89" s="36" t="e">
        <f t="array" ref="I89">SUM('[3]B-GP'!$AE$6112:$AE$13000*'[3]B-GP'!$AQ$6112:$AQ$13000*'[3]B-GP'!R$6112:R$13000)</f>
        <v>#REF!</v>
      </c>
      <c r="J89" s="36" t="e">
        <f t="array" ref="J89">SUM('[3]B-GP'!$AE$6112:$AE$13000*'[3]B-GP'!$AQ$6112:$AQ$13000*'[3]B-GP'!S$6112:S$13000)</f>
        <v>#REF!</v>
      </c>
      <c r="K89" s="36" t="e">
        <f t="array" ref="K89">SUM('[3]B-GP'!$AE$6112:$AE$13000*'[3]B-GP'!$AQ$6112:$AQ$13000*'[3]B-GP'!T$6112:T$13000)</f>
        <v>#REF!</v>
      </c>
      <c r="L89" s="36" t="e">
        <f t="array" ref="L89">SUM('[3]B-GP'!$AE$6112:$AE$13000*'[3]B-GP'!$AQ$6112:$AQ$13000*'[3]B-GP'!U$6112:U$13000)</f>
        <v>#REF!</v>
      </c>
      <c r="M89" s="36" t="e">
        <f t="array" ref="M89">SUM('[3]B-GP'!$AE$6112:$AE$13000*'[3]B-GP'!$AQ$6112:$AQ$13000*'[3]B-GP'!V$6112:V$13000)</f>
        <v>#REF!</v>
      </c>
      <c r="N89" s="36" t="e">
        <f t="array" ref="N89">SUM('[3]B-GP'!$AE$6112:$AE$13000*'[3]B-GP'!$AQ$6112:$AQ$13000*'[3]B-GP'!W$6112:W$13000)</f>
        <v>#REF!</v>
      </c>
      <c r="O89" s="36" t="e">
        <f t="array" ref="O89">SUM('[3]B-GP'!$AE$6112:$AE$13000*'[3]B-GP'!$AQ$6112:$AQ$13000*'[3]B-GP'!X$6112:X$13000)</f>
        <v>#REF!</v>
      </c>
      <c r="P89" s="36" t="e">
        <f>CHOOSE([3]MES!$E$10,SUM(D89),SUM(D89:E89),SUM(D89:F89),SUM(D89:G89),SUM(D89:H89),SUM(D89:I89),SUM(D89:J89),SUM(D89:K89),SUM(D89:L89),SUM(D89:M89),SUM(D89:N89),SUM(D89:O89))</f>
        <v>#REF!</v>
      </c>
    </row>
    <row r="90" spans="2:16" ht="12" customHeight="1"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</row>
    <row r="91" spans="2:16" ht="12" customHeight="1"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</row>
    <row r="92" spans="2:16" ht="12" customHeight="1">
      <c r="B92" s="38" t="s">
        <v>83</v>
      </c>
      <c r="D92" s="39" t="e">
        <f t="shared" ref="D92:P92" si="13">SUM(D85:D91)</f>
        <v>#REF!</v>
      </c>
      <c r="E92" s="39" t="e">
        <f t="shared" si="13"/>
        <v>#REF!</v>
      </c>
      <c r="F92" s="39" t="e">
        <f t="shared" si="13"/>
        <v>#REF!</v>
      </c>
      <c r="G92" s="39" t="e">
        <f t="shared" si="13"/>
        <v>#REF!</v>
      </c>
      <c r="H92" s="39" t="e">
        <f t="shared" si="13"/>
        <v>#REF!</v>
      </c>
      <c r="I92" s="39" t="e">
        <f t="shared" si="13"/>
        <v>#REF!</v>
      </c>
      <c r="J92" s="39" t="e">
        <f t="shared" si="13"/>
        <v>#REF!</v>
      </c>
      <c r="K92" s="39" t="e">
        <f t="shared" si="13"/>
        <v>#REF!</v>
      </c>
      <c r="L92" s="39" t="e">
        <f t="shared" si="13"/>
        <v>#REF!</v>
      </c>
      <c r="M92" s="39" t="e">
        <f t="shared" si="13"/>
        <v>#REF!</v>
      </c>
      <c r="N92" s="39" t="e">
        <f t="shared" si="13"/>
        <v>#REF!</v>
      </c>
      <c r="O92" s="39" t="e">
        <f t="shared" si="13"/>
        <v>#REF!</v>
      </c>
      <c r="P92" s="39" t="e">
        <f t="shared" si="13"/>
        <v>#REF!</v>
      </c>
    </row>
    <row r="93" spans="2:16" ht="12" customHeight="1"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</row>
    <row r="94" spans="2:16" ht="12" customHeight="1">
      <c r="B94" s="30" t="s">
        <v>84</v>
      </c>
      <c r="D94" s="36" t="e">
        <f t="array" ref="D94">SUM('[3]B-GP'!$AE$6112:$AE$13000*'[3]B-GP'!$AR$6112:$AR$13000*'[3]B-GP'!M$6112:M$13000)</f>
        <v>#REF!</v>
      </c>
      <c r="E94" s="36" t="e">
        <f t="array" ref="E94">SUM('[3]B-GP'!$AE$6112:$AE$13000*'[3]B-GP'!$AR$6112:$AR$13000*'[3]B-GP'!N$6112:N$13000)</f>
        <v>#REF!</v>
      </c>
      <c r="F94" s="36" t="e">
        <f t="array" ref="F94">SUM('[3]B-GP'!$AE$6112:$AE$13000*'[3]B-GP'!$AR$6112:$AR$13000*'[3]B-GP'!O$6112:O$13000)</f>
        <v>#REF!</v>
      </c>
      <c r="G94" s="36" t="e">
        <f t="array" ref="G94">SUM('[3]B-GP'!$AE$6112:$AE$13000*'[3]B-GP'!$AR$6112:$AR$13000*'[3]B-GP'!P$6112:P$13000)</f>
        <v>#REF!</v>
      </c>
      <c r="H94" s="36" t="e">
        <f t="array" ref="H94">SUM('[3]B-GP'!$AE$6112:$AE$13000*'[3]B-GP'!$AR$6112:$AR$13000*'[3]B-GP'!Q$6112:Q$13000)</f>
        <v>#REF!</v>
      </c>
      <c r="I94" s="36" t="e">
        <f t="array" ref="I94">SUM('[3]B-GP'!$AE$6112:$AE$13000*'[3]B-GP'!$AR$6112:$AR$13000*'[3]B-GP'!R$6112:R$13000)</f>
        <v>#REF!</v>
      </c>
      <c r="J94" s="36" t="e">
        <f t="array" ref="J94">SUM('[3]B-GP'!$AE$6112:$AE$13000*'[3]B-GP'!$AR$6112:$AR$13000*'[3]B-GP'!S$6112:S$13000)</f>
        <v>#REF!</v>
      </c>
      <c r="K94" s="36" t="e">
        <f t="array" ref="K94">SUM('[3]B-GP'!$AE$6112:$AE$13000*'[3]B-GP'!$AR$6112:$AR$13000*'[3]B-GP'!T$6112:T$13000)</f>
        <v>#REF!</v>
      </c>
      <c r="L94" s="36" t="e">
        <f t="array" ref="L94">SUM('[3]B-GP'!$AE$6112:$AE$13000*'[3]B-GP'!$AR$6112:$AR$13000*'[3]B-GP'!U$6112:U$13000)</f>
        <v>#REF!</v>
      </c>
      <c r="M94" s="36" t="e">
        <f t="array" ref="M94">SUM('[3]B-GP'!$AE$6112:$AE$13000*'[3]B-GP'!$AR$6112:$AR$13000*'[3]B-GP'!V$6112:V$13000)</f>
        <v>#REF!</v>
      </c>
      <c r="N94" s="36" t="e">
        <f t="array" ref="N94">SUM('[3]B-GP'!$AE$6112:$AE$13000*'[3]B-GP'!$AR$6112:$AR$13000*'[3]B-GP'!W$6112:W$13000)</f>
        <v>#REF!</v>
      </c>
      <c r="O94" s="36" t="e">
        <f t="array" ref="O94">SUM('[3]B-GP'!$AE$6112:$AE$13000*'[3]B-GP'!$AR$6112:$AR$13000*'[3]B-GP'!X$6112:X$13000)</f>
        <v>#REF!</v>
      </c>
      <c r="P94" s="36" t="e">
        <f>CHOOSE([3]MES!$E$10,SUM(D94),SUM(D94:E94),SUM(D94:F94),SUM(D94:G94),SUM(D94:H94),SUM(D94:I94),SUM(D94:J94),SUM(D94:K94),SUM(D94:L94),SUM(D94:M94),SUM(D94:N94),SUM(D94:O94))</f>
        <v>#REF!</v>
      </c>
    </row>
    <row r="95" spans="2:16" ht="12" customHeight="1">
      <c r="B95" s="30" t="s">
        <v>85</v>
      </c>
      <c r="D95" s="36" t="e">
        <f t="array" ref="D95">SUM('[3]B-GP'!$AE$6112:$AE$13000*'[3]B-GP'!$AS$6112:$AS$13000*'[3]B-GP'!M$6112:M$13000)</f>
        <v>#REF!</v>
      </c>
      <c r="E95" s="36" t="e">
        <f t="array" ref="E95">SUM('[3]B-GP'!$AE$6112:$AE$13000*'[3]B-GP'!$AS$6112:$AS$13000*'[3]B-GP'!N$6112:N$13000)</f>
        <v>#REF!</v>
      </c>
      <c r="F95" s="36" t="e">
        <f t="array" ref="F95">SUM('[3]B-GP'!$AE$6112:$AE$13000*'[3]B-GP'!$AS$6112:$AS$13000*'[3]B-GP'!O$6112:O$13000)</f>
        <v>#REF!</v>
      </c>
      <c r="G95" s="36" t="e">
        <f t="array" ref="G95">SUM('[3]B-GP'!$AE$6112:$AE$13000*'[3]B-GP'!$AS$6112:$AS$13000*'[3]B-GP'!P$6112:P$13000)</f>
        <v>#REF!</v>
      </c>
      <c r="H95" s="36" t="e">
        <f t="array" ref="H95">SUM('[3]B-GP'!$AE$6112:$AE$13000*'[3]B-GP'!$AS$6112:$AS$13000*'[3]B-GP'!Q$6112:Q$13000)</f>
        <v>#REF!</v>
      </c>
      <c r="I95" s="36" t="e">
        <f t="array" ref="I95">SUM('[3]B-GP'!$AE$6112:$AE$13000*'[3]B-GP'!$AS$6112:$AS$13000*'[3]B-GP'!R$6112:R$13000)</f>
        <v>#REF!</v>
      </c>
      <c r="J95" s="36" t="e">
        <f t="array" ref="J95">SUM('[3]B-GP'!$AE$6112:$AE$13000*'[3]B-GP'!$AS$6112:$AS$13000*'[3]B-GP'!S$6112:S$13000)</f>
        <v>#REF!</v>
      </c>
      <c r="K95" s="36" t="e">
        <f t="array" ref="K95">SUM('[3]B-GP'!$AE$6112:$AE$13000*'[3]B-GP'!$AS$6112:$AS$13000*'[3]B-GP'!T$6112:T$13000)</f>
        <v>#REF!</v>
      </c>
      <c r="L95" s="36" t="e">
        <f t="array" ref="L95">SUM('[3]B-GP'!$AE$6112:$AE$13000*'[3]B-GP'!$AS$6112:$AS$13000*'[3]B-GP'!U$6112:U$13000)</f>
        <v>#REF!</v>
      </c>
      <c r="M95" s="36" t="e">
        <f t="array" ref="M95">SUM('[3]B-GP'!$AE$6112:$AE$13000*'[3]B-GP'!$AS$6112:$AS$13000*'[3]B-GP'!V$6112:V$13000)</f>
        <v>#REF!</v>
      </c>
      <c r="N95" s="36" t="e">
        <f t="array" ref="N95">SUM('[3]B-GP'!$AE$6112:$AE$13000*'[3]B-GP'!$AS$6112:$AS$13000*'[3]B-GP'!W$6112:W$13000)</f>
        <v>#REF!</v>
      </c>
      <c r="O95" s="36" t="e">
        <f t="array" ref="O95">SUM('[3]B-GP'!$AE$6112:$AE$13000*'[3]B-GP'!$AS$6112:$AS$13000*'[3]B-GP'!X$6112:X$13000)</f>
        <v>#REF!</v>
      </c>
      <c r="P95" s="36" t="e">
        <f>CHOOSE([3]MES!$E$10,SUM(D95),SUM(D95:E95),SUM(D95:F95),SUM(D95:G95),SUM(D95:H95),SUM(D95:I95),SUM(D95:J95),SUM(D95:K95),SUM(D95:L95),SUM(D95:M95),SUM(D95:N95),SUM(D95:O95))</f>
        <v>#REF!</v>
      </c>
    </row>
    <row r="96" spans="2:16" ht="12" customHeight="1">
      <c r="B96" s="30" t="s">
        <v>86</v>
      </c>
      <c r="D96" s="36" t="e">
        <f t="array" ref="D96">SUM('[3]B-GP'!$AE$6112:$AE$13000*'[3]B-GP'!$AU$6112:$AU$13000*'[3]B-GP'!M$6112:M$13000)</f>
        <v>#REF!</v>
      </c>
      <c r="E96" s="36" t="e">
        <f t="array" ref="E96">SUM('[3]B-GP'!$AE$6112:$AE$13000*'[3]B-GP'!$AU$6112:$AU$13000*'[3]B-GP'!N$6112:N$13000)</f>
        <v>#REF!</v>
      </c>
      <c r="F96" s="36" t="e">
        <f t="array" ref="F96">SUM('[3]B-GP'!$AE$6112:$AE$13000*'[3]B-GP'!$AU$6112:$AU$13000*'[3]B-GP'!O$6112:O$13000)</f>
        <v>#REF!</v>
      </c>
      <c r="G96" s="36" t="e">
        <f t="array" ref="G96">SUM('[3]B-GP'!$AE$6112:$AE$13000*'[3]B-GP'!$AU$6112:$AU$13000*'[3]B-GP'!P$6112:P$13000)</f>
        <v>#REF!</v>
      </c>
      <c r="H96" s="36" t="e">
        <f t="array" ref="H96">SUM('[3]B-GP'!$AE$6112:$AE$13000*'[3]B-GP'!$AU$6112:$AU$13000*'[3]B-GP'!Q$6112:Q$13000)</f>
        <v>#REF!</v>
      </c>
      <c r="I96" s="36" t="e">
        <f t="array" ref="I96">SUM('[3]B-GP'!$AE$6112:$AE$13000*'[3]B-GP'!$AU$6112:$AU$13000*'[3]B-GP'!R$6112:R$13000)</f>
        <v>#REF!</v>
      </c>
      <c r="J96" s="36" t="e">
        <f t="array" ref="J96">SUM('[3]B-GP'!$AE$6112:$AE$13000*'[3]B-GP'!$AU$6112:$AU$13000*'[3]B-GP'!S$6112:S$13000)</f>
        <v>#REF!</v>
      </c>
      <c r="K96" s="36" t="e">
        <f t="array" ref="K96">SUM('[3]B-GP'!$AE$6112:$AE$13000*'[3]B-GP'!$AU$6112:$AU$13000*'[3]B-GP'!T$6112:T$13000)</f>
        <v>#REF!</v>
      </c>
      <c r="L96" s="36" t="e">
        <f t="array" ref="L96">SUM('[3]B-GP'!$AE$6112:$AE$13000*'[3]B-GP'!$AU$6112:$AU$13000*'[3]B-GP'!U$6112:U$13000)</f>
        <v>#REF!</v>
      </c>
      <c r="M96" s="36" t="e">
        <f t="array" ref="M96">SUM('[3]B-GP'!$AE$6112:$AE$13000*'[3]B-GP'!$AU$6112:$AU$13000*'[3]B-GP'!V$6112:V$13000)</f>
        <v>#REF!</v>
      </c>
      <c r="N96" s="36" t="e">
        <f t="array" ref="N96">SUM('[3]B-GP'!$AE$6112:$AE$13000*'[3]B-GP'!$AU$6112:$AU$13000*'[3]B-GP'!W$6112:W$13000)</f>
        <v>#REF!</v>
      </c>
      <c r="O96" s="36" t="e">
        <f t="array" ref="O96">SUM('[3]B-GP'!$AE$6112:$AE$13000*'[3]B-GP'!$AU$6112:$AU$13000*'[3]B-GP'!X$6112:X$13000)</f>
        <v>#REF!</v>
      </c>
      <c r="P96" s="36" t="e">
        <f>CHOOSE([3]MES!$E$10,SUM(D96),SUM(D96:E96),SUM(D96:F96),SUM(D96:G96),SUM(D96:H96),SUM(D96:I96),SUM(D96:J96),SUM(D96:K96),SUM(D96:L96),SUM(D96:M96),SUM(D96:N96),SUM(D96:O96))</f>
        <v>#REF!</v>
      </c>
    </row>
    <row r="97" spans="2:16" ht="12" customHeight="1">
      <c r="B97" s="30" t="s">
        <v>87</v>
      </c>
      <c r="D97" s="36" t="e">
        <f t="array" ref="D97">SUM('[3]B-GP'!$AE$6112:$AE$13000*'[3]B-GP'!$AT$6112:$AT$13000*'[3]B-GP'!M$6112:M$13000)</f>
        <v>#REF!</v>
      </c>
      <c r="E97" s="36" t="e">
        <f t="array" ref="E97">SUM('[3]B-GP'!$AE$6112:$AE$13000*'[3]B-GP'!$AT$6112:$AT$13000*'[3]B-GP'!N$6112:N$13000)</f>
        <v>#REF!</v>
      </c>
      <c r="F97" s="36" t="e">
        <f t="array" ref="F97">SUM('[3]B-GP'!$AE$6112:$AE$13000*'[3]B-GP'!$AT$6112:$AT$13000*'[3]B-GP'!O$6112:O$13000)</f>
        <v>#REF!</v>
      </c>
      <c r="G97" s="36" t="e">
        <f t="array" ref="G97">SUM('[3]B-GP'!$AE$6112:$AE$13000*'[3]B-GP'!$AT$6112:$AT$13000*'[3]B-GP'!P$6112:P$13000)</f>
        <v>#REF!</v>
      </c>
      <c r="H97" s="36" t="e">
        <f t="array" ref="H97">SUM('[3]B-GP'!$AE$6112:$AE$13000*'[3]B-GP'!$AT$6112:$AT$13000*'[3]B-GP'!Q$6112:Q$13000)</f>
        <v>#REF!</v>
      </c>
      <c r="I97" s="36" t="e">
        <f t="array" ref="I97">SUM('[3]B-GP'!$AE$6112:$AE$13000*'[3]B-GP'!$AT$6112:$AT$13000*'[3]B-GP'!R$6112:R$13000)</f>
        <v>#REF!</v>
      </c>
      <c r="J97" s="36" t="e">
        <f t="array" ref="J97">SUM('[3]B-GP'!$AE$6112:$AE$13000*'[3]B-GP'!$AT$6112:$AT$13000*'[3]B-GP'!S$6112:S$13000)</f>
        <v>#REF!</v>
      </c>
      <c r="K97" s="36" t="e">
        <f t="array" ref="K97">SUM('[3]B-GP'!$AE$6112:$AE$13000*'[3]B-GP'!$AT$6112:$AT$13000*'[3]B-GP'!T$6112:T$13000)</f>
        <v>#REF!</v>
      </c>
      <c r="L97" s="36" t="e">
        <f t="array" ref="L97">SUM('[3]B-GP'!$AE$6112:$AE$13000*'[3]B-GP'!$AT$6112:$AT$13000*'[3]B-GP'!U$6112:U$13000)</f>
        <v>#REF!</v>
      </c>
      <c r="M97" s="36" t="e">
        <f t="array" ref="M97">SUM('[3]B-GP'!$AE$6112:$AE$13000*'[3]B-GP'!$AT$6112:$AT$13000*'[3]B-GP'!V$6112:V$13000)</f>
        <v>#REF!</v>
      </c>
      <c r="N97" s="36" t="e">
        <f t="array" ref="N97">SUM('[3]B-GP'!$AE$6112:$AE$13000*'[3]B-GP'!$AT$6112:$AT$13000*'[3]B-GP'!W$6112:W$13000)</f>
        <v>#REF!</v>
      </c>
      <c r="O97" s="36" t="e">
        <f t="array" ref="O97">SUM('[3]B-GP'!$AE$6112:$AE$13000*'[3]B-GP'!$AT$6112:$AT$13000*'[3]B-GP'!X$6112:X$13000)</f>
        <v>#REF!</v>
      </c>
      <c r="P97" s="36" t="e">
        <f>CHOOSE([3]MES!$E$10,SUM(D97),SUM(D97:E97),SUM(D97:F97),SUM(D97:G97),SUM(D97:H97),SUM(D97:I97),SUM(D97:J97),SUM(D97:K97),SUM(D97:L97),SUM(D97:M97),SUM(D97:N97),SUM(D97:O97))</f>
        <v>#REF!</v>
      </c>
    </row>
    <row r="98" spans="2:16" ht="12" customHeight="1"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</row>
    <row r="99" spans="2:16" ht="12" customHeight="1"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</row>
    <row r="100" spans="2:16" ht="12" customHeight="1">
      <c r="B100" s="38" t="s">
        <v>88</v>
      </c>
      <c r="D100" s="39" t="e">
        <f t="shared" ref="D100:P100" si="14">SUM(D94:D99)</f>
        <v>#REF!</v>
      </c>
      <c r="E100" s="39" t="e">
        <f t="shared" si="14"/>
        <v>#REF!</v>
      </c>
      <c r="F100" s="39" t="e">
        <f t="shared" si="14"/>
        <v>#REF!</v>
      </c>
      <c r="G100" s="39" t="e">
        <f t="shared" si="14"/>
        <v>#REF!</v>
      </c>
      <c r="H100" s="39" t="e">
        <f t="shared" si="14"/>
        <v>#REF!</v>
      </c>
      <c r="I100" s="39" t="e">
        <f t="shared" si="14"/>
        <v>#REF!</v>
      </c>
      <c r="J100" s="39" t="e">
        <f t="shared" si="14"/>
        <v>#REF!</v>
      </c>
      <c r="K100" s="39" t="e">
        <f t="shared" si="14"/>
        <v>#REF!</v>
      </c>
      <c r="L100" s="39" t="e">
        <f t="shared" si="14"/>
        <v>#REF!</v>
      </c>
      <c r="M100" s="39" t="e">
        <f t="shared" si="14"/>
        <v>#REF!</v>
      </c>
      <c r="N100" s="39" t="e">
        <f t="shared" si="14"/>
        <v>#REF!</v>
      </c>
      <c r="O100" s="39" t="e">
        <f t="shared" si="14"/>
        <v>#REF!</v>
      </c>
      <c r="P100" s="39" t="e">
        <f t="shared" si="14"/>
        <v>#REF!</v>
      </c>
    </row>
    <row r="101" spans="2:16" ht="12" customHeight="1"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</row>
    <row r="102" spans="2:16" ht="12" customHeight="1">
      <c r="B102" s="30" t="s">
        <v>89</v>
      </c>
      <c r="D102" s="36" t="e">
        <f t="array" ref="D102">SUM(IF("647"='[3]B-GP'!$AB$6112:$AB$13000,1,0)*('[3]B-GP'!$AE$6112:$AE$13000*'[3]B-GP'!$AH$6112:$AH$13000*'[3]B-GP'!M$6112:M$13000))</f>
        <v>#REF!</v>
      </c>
      <c r="E102" s="36" t="e">
        <f t="array" ref="E102">SUM(IF("647"='[3]B-GP'!$AB$6112:$AB$13000,1,0)*('[3]B-GP'!$AE$6112:$AE$13000*'[3]B-GP'!$AH$6112:$AH$13000*'[3]B-GP'!N$6112:N$13000))</f>
        <v>#REF!</v>
      </c>
      <c r="F102" s="36" t="e">
        <f t="array" ref="F102">SUM(IF("647"='[3]B-GP'!$AB$6112:$AB$13000,1,0)*('[3]B-GP'!$AE$6112:$AE$13000*'[3]B-GP'!$AH$6112:$AH$13000*'[3]B-GP'!O$6112:O$13000))</f>
        <v>#REF!</v>
      </c>
      <c r="G102" s="36" t="e">
        <f t="array" ref="G102">SUM(IF("647"='[3]B-GP'!$AB$6112:$AB$13000,1,0)*('[3]B-GP'!$AE$6112:$AE$13000*'[3]B-GP'!$AH$6112:$AH$13000*'[3]B-GP'!P$6112:P$13000))</f>
        <v>#REF!</v>
      </c>
      <c r="H102" s="36" t="e">
        <f t="array" ref="H102">SUM(IF("647"='[3]B-GP'!$AB$6112:$AB$13000,1,0)*('[3]B-GP'!$AE$6112:$AE$13000*'[3]B-GP'!$AH$6112:$AH$13000*'[3]B-GP'!Q$6112:Q$13000))</f>
        <v>#REF!</v>
      </c>
      <c r="I102" s="36" t="e">
        <f t="array" ref="I102">SUM(IF("647"='[3]B-GP'!$AB$6112:$AB$13000,1,0)*('[3]B-GP'!$AE$6112:$AE$13000*'[3]B-GP'!$AH$6112:$AH$13000*'[3]B-GP'!R$6112:R$13000))</f>
        <v>#REF!</v>
      </c>
      <c r="J102" s="36" t="e">
        <f t="array" ref="J102">SUM(IF("647"='[3]B-GP'!$AB$6112:$AB$13000,1,0)*('[3]B-GP'!$AE$6112:$AE$13000*'[3]B-GP'!$AH$6112:$AH$13000*'[3]B-GP'!S$6112:S$13000))</f>
        <v>#REF!</v>
      </c>
      <c r="K102" s="36" t="e">
        <f t="array" ref="K102">SUM(IF("647"='[3]B-GP'!$AB$6112:$AB$13000,1,0)*('[3]B-GP'!$AE$6112:$AE$13000*'[3]B-GP'!$AH$6112:$AH$13000*'[3]B-GP'!T$6112:T$13000))</f>
        <v>#REF!</v>
      </c>
      <c r="L102" s="36" t="e">
        <f t="array" ref="L102">SUM(IF("647"='[3]B-GP'!$AB$6112:$AB$13000,1,0)*('[3]B-GP'!$AE$6112:$AE$13000*'[3]B-GP'!$AH$6112:$AH$13000*'[3]B-GP'!U$6112:U$13000))</f>
        <v>#REF!</v>
      </c>
      <c r="M102" s="36" t="e">
        <f t="array" ref="M102">SUM(IF("647"='[3]B-GP'!$AB$6112:$AB$13000,1,0)*('[3]B-GP'!$AE$6112:$AE$13000*'[3]B-GP'!$AH$6112:$AH$13000*'[3]B-GP'!V$6112:V$13000))</f>
        <v>#REF!</v>
      </c>
      <c r="N102" s="36" t="e">
        <f t="array" ref="N102">SUM(IF("647"='[3]B-GP'!$AB$6112:$AB$13000,1,0)*('[3]B-GP'!$AE$6112:$AE$13000*'[3]B-GP'!$AH$6112:$AH$13000*'[3]B-GP'!W$6112:W$13000))</f>
        <v>#REF!</v>
      </c>
      <c r="O102" s="36" t="e">
        <f t="array" ref="O102">SUM(IF("647"='[3]B-GP'!$AB$6112:$AB$13000,1,0)*('[3]B-GP'!$AE$6112:$AE$13000*'[3]B-GP'!$AH$6112:$AH$13000*'[3]B-GP'!X$6112:X$13000))</f>
        <v>#REF!</v>
      </c>
      <c r="P102" s="36" t="e">
        <f>CHOOSE([3]MES!$E$10,SUM(D102),SUM(D102:E102),SUM(D102:F102),SUM(D102:G102),SUM(D102:H102),SUM(D102:I102),SUM(D102:J102),SUM(D102:K102),SUM(D102:L102),SUM(D102:M102),SUM(D102:N102),SUM(D102:O102))</f>
        <v>#REF!</v>
      </c>
    </row>
    <row r="103" spans="2:16" ht="12" customHeight="1">
      <c r="B103" s="30" t="s">
        <v>90</v>
      </c>
      <c r="D103" s="36" t="e">
        <f t="array" ref="D103">SUM(IF("647"='[3]B-GP'!$AB$6112:$AB$13000,1,0)*('[3]B-GP'!$AE$6112:$AE$13000*'[3]B-GP'!$AI$6112:$AI$13000*'[3]B-GP'!M$6112:M$13000))</f>
        <v>#REF!</v>
      </c>
      <c r="E103" s="36" t="e">
        <f t="array" ref="E103">SUM(IF("647"='[3]B-GP'!$AB$6112:$AB$13000,1,0)*('[3]B-GP'!$AE$6112:$AE$13000*'[3]B-GP'!$AI$6112:$AI$13000*'[3]B-GP'!N$6112:N$13000))</f>
        <v>#REF!</v>
      </c>
      <c r="F103" s="36" t="e">
        <f t="array" ref="F103">SUM(IF("647"='[3]B-GP'!$AB$6112:$AB$13000,1,0)*('[3]B-GP'!$AE$6112:$AE$13000*'[3]B-GP'!$AI$6112:$AI$13000*'[3]B-GP'!O$6112:O$13000))</f>
        <v>#REF!</v>
      </c>
      <c r="G103" s="36" t="e">
        <f t="array" ref="G103">SUM(IF("647"='[3]B-GP'!$AB$6112:$AB$13000,1,0)*('[3]B-GP'!$AE$6112:$AE$13000*'[3]B-GP'!$AI$6112:$AI$13000*'[3]B-GP'!P$6112:P$13000))</f>
        <v>#REF!</v>
      </c>
      <c r="H103" s="36" t="e">
        <f t="array" ref="H103">SUM(IF("647"='[3]B-GP'!$AB$6112:$AB$13000,1,0)*('[3]B-GP'!$AE$6112:$AE$13000*'[3]B-GP'!$AI$6112:$AI$13000*'[3]B-GP'!Q$6112:Q$13000))</f>
        <v>#REF!</v>
      </c>
      <c r="I103" s="36" t="e">
        <f t="array" ref="I103">SUM(IF("647"='[3]B-GP'!$AB$6112:$AB$13000,1,0)*('[3]B-GP'!$AE$6112:$AE$13000*'[3]B-GP'!$AI$6112:$AI$13000*'[3]B-GP'!R$6112:R$13000))</f>
        <v>#REF!</v>
      </c>
      <c r="J103" s="36" t="e">
        <f t="array" ref="J103">SUM(IF("647"='[3]B-GP'!$AB$6112:$AB$13000,1,0)*('[3]B-GP'!$AE$6112:$AE$13000*'[3]B-GP'!$AI$6112:$AI$13000*'[3]B-GP'!S$6112:S$13000))</f>
        <v>#REF!</v>
      </c>
      <c r="K103" s="36" t="e">
        <f t="array" ref="K103">SUM(IF("647"='[3]B-GP'!$AB$6112:$AB$13000,1,0)*('[3]B-GP'!$AE$6112:$AE$13000*'[3]B-GP'!$AI$6112:$AI$13000*'[3]B-GP'!T$6112:T$13000))</f>
        <v>#REF!</v>
      </c>
      <c r="L103" s="36" t="e">
        <f t="array" ref="L103">SUM(IF("647"='[3]B-GP'!$AB$6112:$AB$13000,1,0)*('[3]B-GP'!$AE$6112:$AE$13000*'[3]B-GP'!$AI$6112:$AI$13000*'[3]B-GP'!U$6112:U$13000))</f>
        <v>#REF!</v>
      </c>
      <c r="M103" s="36" t="e">
        <f t="array" ref="M103">SUM(IF("647"='[3]B-GP'!$AB$6112:$AB$13000,1,0)*('[3]B-GP'!$AE$6112:$AE$13000*'[3]B-GP'!$AI$6112:$AI$13000*'[3]B-GP'!V$6112:V$13000))</f>
        <v>#REF!</v>
      </c>
      <c r="N103" s="36" t="e">
        <f t="array" ref="N103">SUM(IF("647"='[3]B-GP'!$AB$6112:$AB$13000,1,0)*('[3]B-GP'!$AE$6112:$AE$13000*'[3]B-GP'!$AI$6112:$AI$13000*'[3]B-GP'!W$6112:W$13000))</f>
        <v>#REF!</v>
      </c>
      <c r="O103" s="36" t="e">
        <f t="array" ref="O103">SUM(IF("647"='[3]B-GP'!$AB$6112:$AB$13000,1,0)*('[3]B-GP'!$AE$6112:$AE$13000*'[3]B-GP'!$AI$6112:$AI$13000*'[3]B-GP'!X$6112:X$13000))</f>
        <v>#REF!</v>
      </c>
      <c r="P103" s="36" t="e">
        <f>CHOOSE([3]MES!$E$10,SUM(D103),SUM(D103:E103),SUM(D103:F103),SUM(D103:G103),SUM(D103:H103),SUM(D103:I103),SUM(D103:J103),SUM(D103:K103),SUM(D103:L103),SUM(D103:M103),SUM(D103:N103),SUM(D103:O103))</f>
        <v>#REF!</v>
      </c>
    </row>
    <row r="104" spans="2:16" ht="12" customHeight="1">
      <c r="B104" s="38" t="s">
        <v>91</v>
      </c>
      <c r="D104" s="39" t="e">
        <f t="shared" ref="D104:P104" si="15">SUM(D102:D103)</f>
        <v>#REF!</v>
      </c>
      <c r="E104" s="39" t="e">
        <f t="shared" si="15"/>
        <v>#REF!</v>
      </c>
      <c r="F104" s="39" t="e">
        <f t="shared" si="15"/>
        <v>#REF!</v>
      </c>
      <c r="G104" s="39" t="e">
        <f t="shared" si="15"/>
        <v>#REF!</v>
      </c>
      <c r="H104" s="39" t="e">
        <f t="shared" si="15"/>
        <v>#REF!</v>
      </c>
      <c r="I104" s="39" t="e">
        <f t="shared" si="15"/>
        <v>#REF!</v>
      </c>
      <c r="J104" s="39" t="e">
        <f t="shared" si="15"/>
        <v>#REF!</v>
      </c>
      <c r="K104" s="39" t="e">
        <f t="shared" si="15"/>
        <v>#REF!</v>
      </c>
      <c r="L104" s="39" t="e">
        <f t="shared" si="15"/>
        <v>#REF!</v>
      </c>
      <c r="M104" s="39" t="e">
        <f t="shared" si="15"/>
        <v>#REF!</v>
      </c>
      <c r="N104" s="39" t="e">
        <f t="shared" si="15"/>
        <v>#REF!</v>
      </c>
      <c r="O104" s="39" t="e">
        <f t="shared" si="15"/>
        <v>#REF!</v>
      </c>
      <c r="P104" s="39" t="e">
        <f t="shared" si="15"/>
        <v>#REF!</v>
      </c>
    </row>
    <row r="105" spans="2:16" ht="12" customHeight="1">
      <c r="B105" s="30" t="s">
        <v>72</v>
      </c>
      <c r="D105" s="36" t="e">
        <f t="array" ref="D105">SUM(IF("647"='[3]B-GP'!$AB$6112:$AB$13000,1,0)*('[3]B-GP'!$AE$6112:$AE$13000*'[3]B-GP'!$AK$6112:$AK$13000*'[3]B-GP'!M$6112:M$13000))</f>
        <v>#REF!</v>
      </c>
      <c r="E105" s="36" t="e">
        <f t="array" ref="E105">SUM(IF("647"='[3]B-GP'!$AB$6112:$AB$13000,1,0)*('[3]B-GP'!$AE$6112:$AE$13000*'[3]B-GP'!$AK$6112:$AK$13000*'[3]B-GP'!N$6112:N$13000))</f>
        <v>#REF!</v>
      </c>
      <c r="F105" s="36" t="e">
        <f t="array" ref="F105">SUM(IF("647"='[3]B-GP'!$AB$6112:$AB$13000,1,0)*('[3]B-GP'!$AE$6112:$AE$13000*'[3]B-GP'!$AK$6112:$AK$13000*'[3]B-GP'!O$6112:O$13000))</f>
        <v>#REF!</v>
      </c>
      <c r="G105" s="36" t="e">
        <f t="array" ref="G105">SUM(IF("647"='[3]B-GP'!$AB$6112:$AB$13000,1,0)*('[3]B-GP'!$AE$6112:$AE$13000*'[3]B-GP'!$AK$6112:$AK$13000*'[3]B-GP'!P$6112:P$13000))</f>
        <v>#REF!</v>
      </c>
      <c r="H105" s="36" t="e">
        <f t="array" ref="H105">SUM(IF("647"='[3]B-GP'!$AB$6112:$AB$13000,1,0)*('[3]B-GP'!$AE$6112:$AE$13000*'[3]B-GP'!$AK$6112:$AK$13000*'[3]B-GP'!Q$6112:Q$13000))</f>
        <v>#REF!</v>
      </c>
      <c r="I105" s="36" t="e">
        <f t="array" ref="I105">SUM(IF("647"='[3]B-GP'!$AB$6112:$AB$13000,1,0)*('[3]B-GP'!$AE$6112:$AE$13000*'[3]B-GP'!$AK$6112:$AK$13000*'[3]B-GP'!R$6112:R$13000))</f>
        <v>#REF!</v>
      </c>
      <c r="J105" s="36" t="e">
        <f t="array" ref="J105">SUM(IF("647"='[3]B-GP'!$AB$6112:$AB$13000,1,0)*('[3]B-GP'!$AE$6112:$AE$13000*'[3]B-GP'!$AK$6112:$AK$13000*'[3]B-GP'!S$6112:S$13000))</f>
        <v>#REF!</v>
      </c>
      <c r="K105" s="36" t="e">
        <f t="array" ref="K105">SUM(IF("647"='[3]B-GP'!$AB$6112:$AB$13000,1,0)*('[3]B-GP'!$AE$6112:$AE$13000*'[3]B-GP'!$AK$6112:$AK$13000*'[3]B-GP'!T$6112:T$13000))</f>
        <v>#REF!</v>
      </c>
      <c r="L105" s="36" t="e">
        <f t="array" ref="L105">SUM(IF("647"='[3]B-GP'!$AB$6112:$AB$13000,1,0)*('[3]B-GP'!$AE$6112:$AE$13000*'[3]B-GP'!$AK$6112:$AK$13000*'[3]B-GP'!U$6112:U$13000))</f>
        <v>#REF!</v>
      </c>
      <c r="M105" s="36" t="e">
        <f t="array" ref="M105">SUM(IF("647"='[3]B-GP'!$AB$6112:$AB$13000,1,0)*('[3]B-GP'!$AE$6112:$AE$13000*'[3]B-GP'!$AK$6112:$AK$13000*'[3]B-GP'!V$6112:V$13000))</f>
        <v>#REF!</v>
      </c>
      <c r="N105" s="36" t="e">
        <f t="array" ref="N105">SUM(IF("647"='[3]B-GP'!$AB$6112:$AB$13000,1,0)*('[3]B-GP'!$AE$6112:$AE$13000*'[3]B-GP'!$AK$6112:$AK$13000*'[3]B-GP'!W$6112:W$13000))</f>
        <v>#REF!</v>
      </c>
      <c r="O105" s="36" t="e">
        <f t="array" ref="O105">SUM(IF("647"='[3]B-GP'!$AB$6112:$AB$13000,1,0)*('[3]B-GP'!$AE$6112:$AE$13000*'[3]B-GP'!$AK$6112:$AK$13000*'[3]B-GP'!X$6112:X$13000))</f>
        <v>#REF!</v>
      </c>
      <c r="P105" s="36" t="e">
        <f>CHOOSE([3]MES!$E$10,SUM(D105),SUM(D105:E105),SUM(D105:F105),SUM(D105:G105),SUM(D105:H105),SUM(D105:I105),SUM(D105:J105),SUM(D105:K105),SUM(D105:L105),SUM(D105:M105),SUM(D105:N105),SUM(D105:O105))</f>
        <v>#REF!</v>
      </c>
    </row>
    <row r="106" spans="2:16" ht="12" customHeight="1">
      <c r="B106" s="30" t="s">
        <v>74</v>
      </c>
      <c r="D106" s="36" t="e">
        <f t="array" ref="D106">SUM(IF("647"='[3]B-GP'!$AB$6112:$AB$13000,1,0)*('[3]B-GP'!$AE$6112:$AE$13000*'[3]B-GP'!$AL$6112:$AL$13000*'[3]B-GP'!M$6112:M$13000))</f>
        <v>#REF!</v>
      </c>
      <c r="E106" s="36" t="e">
        <f t="array" ref="E106">SUM(IF("647"='[3]B-GP'!$AB$6112:$AB$13000,1,0)*('[3]B-GP'!$AE$6112:$AE$13000*'[3]B-GP'!$AL$6112:$AL$13000*'[3]B-GP'!N$6112:N$13000))</f>
        <v>#REF!</v>
      </c>
      <c r="F106" s="36" t="e">
        <f t="array" ref="F106">SUM(IF("647"='[3]B-GP'!$AB$6112:$AB$13000,1,0)*('[3]B-GP'!$AE$6112:$AE$13000*'[3]B-GP'!$AL$6112:$AL$13000*'[3]B-GP'!O$6112:O$13000))</f>
        <v>#REF!</v>
      </c>
      <c r="G106" s="36" t="e">
        <f t="array" ref="G106">SUM(IF("647"='[3]B-GP'!$AB$6112:$AB$13000,1,0)*('[3]B-GP'!$AE$6112:$AE$13000*'[3]B-GP'!$AL$6112:$AL$13000*'[3]B-GP'!P$6112:P$13000))</f>
        <v>#REF!</v>
      </c>
      <c r="H106" s="36" t="e">
        <f t="array" ref="H106">SUM(IF("647"='[3]B-GP'!$AB$6112:$AB$13000,1,0)*('[3]B-GP'!$AE$6112:$AE$13000*'[3]B-GP'!$AL$6112:$AL$13000*'[3]B-GP'!Q$6112:Q$13000))</f>
        <v>#REF!</v>
      </c>
      <c r="I106" s="36" t="e">
        <f t="array" ref="I106">SUM(IF("647"='[3]B-GP'!$AB$6112:$AB$13000,1,0)*('[3]B-GP'!$AE$6112:$AE$13000*'[3]B-GP'!$AL$6112:$AL$13000*'[3]B-GP'!R$6112:R$13000))</f>
        <v>#REF!</v>
      </c>
      <c r="J106" s="36" t="e">
        <f t="array" ref="J106">SUM(IF("647"='[3]B-GP'!$AB$6112:$AB$13000,1,0)*('[3]B-GP'!$AE$6112:$AE$13000*'[3]B-GP'!$AL$6112:$AL$13000*'[3]B-GP'!S$6112:S$13000))</f>
        <v>#REF!</v>
      </c>
      <c r="K106" s="36" t="e">
        <f t="array" ref="K106">SUM(IF("647"='[3]B-GP'!$AB$6112:$AB$13000,1,0)*('[3]B-GP'!$AE$6112:$AE$13000*'[3]B-GP'!$AL$6112:$AL$13000*'[3]B-GP'!T$6112:T$13000))</f>
        <v>#REF!</v>
      </c>
      <c r="L106" s="36" t="e">
        <f t="array" ref="L106">SUM(IF("647"='[3]B-GP'!$AB$6112:$AB$13000,1,0)*('[3]B-GP'!$AE$6112:$AE$13000*'[3]B-GP'!$AL$6112:$AL$13000*'[3]B-GP'!U$6112:U$13000))</f>
        <v>#REF!</v>
      </c>
      <c r="M106" s="36" t="e">
        <f t="array" ref="M106">SUM(IF("647"='[3]B-GP'!$AB$6112:$AB$13000,1,0)*('[3]B-GP'!$AE$6112:$AE$13000*'[3]B-GP'!$AL$6112:$AL$13000*'[3]B-GP'!V$6112:V$13000))</f>
        <v>#REF!</v>
      </c>
      <c r="N106" s="36" t="e">
        <f t="array" ref="N106">SUM(IF("647"='[3]B-GP'!$AB$6112:$AB$13000,1,0)*('[3]B-GP'!$AE$6112:$AE$13000*'[3]B-GP'!$AL$6112:$AL$13000*'[3]B-GP'!W$6112:W$13000))</f>
        <v>#REF!</v>
      </c>
      <c r="O106" s="36" t="e">
        <f t="array" ref="O106">SUM(IF("647"='[3]B-GP'!$AB$6112:$AB$13000,1,0)*('[3]B-GP'!$AE$6112:$AE$13000*'[3]B-GP'!$AL$6112:$AL$13000*'[3]B-GP'!X$6112:X$13000))</f>
        <v>#REF!</v>
      </c>
      <c r="P106" s="36" t="e">
        <f>CHOOSE([3]MES!$E$10,SUM(D106),SUM(D106:E106),SUM(D106:F106),SUM(D106:G106),SUM(D106:H106),SUM(D106:I106),SUM(D106:J106),SUM(D106:K106),SUM(D106:L106),SUM(D106:M106),SUM(D106:N106),SUM(D106:O106))</f>
        <v>#REF!</v>
      </c>
    </row>
    <row r="107" spans="2:16" ht="12" customHeight="1">
      <c r="B107" s="38" t="s">
        <v>92</v>
      </c>
      <c r="D107" s="39" t="e">
        <f>SUM(D105:D106)</f>
        <v>#REF!</v>
      </c>
      <c r="E107" s="39" t="e">
        <f t="shared" ref="E107:O107" si="16">SUM(E105:E106)</f>
        <v>#REF!</v>
      </c>
      <c r="F107" s="39" t="e">
        <f t="shared" si="16"/>
        <v>#REF!</v>
      </c>
      <c r="G107" s="39" t="e">
        <f t="shared" si="16"/>
        <v>#REF!</v>
      </c>
      <c r="H107" s="39" t="e">
        <f t="shared" si="16"/>
        <v>#REF!</v>
      </c>
      <c r="I107" s="39" t="e">
        <f t="shared" si="16"/>
        <v>#REF!</v>
      </c>
      <c r="J107" s="39" t="e">
        <f t="shared" si="16"/>
        <v>#REF!</v>
      </c>
      <c r="K107" s="39" t="e">
        <f t="shared" si="16"/>
        <v>#REF!</v>
      </c>
      <c r="L107" s="39" t="e">
        <f t="shared" si="16"/>
        <v>#REF!</v>
      </c>
      <c r="M107" s="39" t="e">
        <f t="shared" si="16"/>
        <v>#REF!</v>
      </c>
      <c r="N107" s="39" t="e">
        <f t="shared" si="16"/>
        <v>#REF!</v>
      </c>
      <c r="O107" s="39" t="e">
        <f t="shared" si="16"/>
        <v>#REF!</v>
      </c>
      <c r="P107" s="39" t="e">
        <f>SUM(P105:P106)</f>
        <v>#REF!</v>
      </c>
    </row>
    <row r="108" spans="2:16" ht="12" customHeight="1">
      <c r="B108" s="30" t="s">
        <v>93</v>
      </c>
      <c r="D108" s="36" t="e">
        <f t="array" ref="D108">SUM(IF("647"='[3]B-GP'!$AB$6112:$AB$13000,1,0)*('[3]B-GP'!$AE$6112:$AE$13000*'[3]B-GP'!$AM$6112:$AM$13000*'[3]B-GP'!M$6112:M$13000))</f>
        <v>#REF!</v>
      </c>
      <c r="E108" s="36" t="e">
        <f t="array" ref="E108">SUM(IF("647"='[3]B-GP'!$AB$6112:$AB$13000,1,0)*('[3]B-GP'!$AE$6112:$AE$13000*'[3]B-GP'!$AM$6112:$AM$13000*'[3]B-GP'!N$6112:N$13000))</f>
        <v>#REF!</v>
      </c>
      <c r="F108" s="36" t="e">
        <f t="array" ref="F108">SUM(IF("647"='[3]B-GP'!$AB$6112:$AB$13000,1,0)*('[3]B-GP'!$AE$6112:$AE$13000*'[3]B-GP'!$AM$6112:$AM$13000*'[3]B-GP'!O$6112:O$13000))</f>
        <v>#REF!</v>
      </c>
      <c r="G108" s="36" t="e">
        <f t="array" ref="G108">SUM(IF("647"='[3]B-GP'!$AB$6112:$AB$13000,1,0)*('[3]B-GP'!$AE$6112:$AE$13000*'[3]B-GP'!$AM$6112:$AM$13000*'[3]B-GP'!P$6112:P$13000))</f>
        <v>#REF!</v>
      </c>
      <c r="H108" s="36" t="e">
        <f t="array" ref="H108">SUM(IF("647"='[3]B-GP'!$AB$6112:$AB$13000,1,0)*('[3]B-GP'!$AE$6112:$AE$13000*'[3]B-GP'!$AM$6112:$AM$13000*'[3]B-GP'!Q$6112:Q$13000))</f>
        <v>#REF!</v>
      </c>
      <c r="I108" s="36" t="e">
        <f t="array" ref="I108">SUM(IF("647"='[3]B-GP'!$AB$6112:$AB$13000,1,0)*('[3]B-GP'!$AE$6112:$AE$13000*'[3]B-GP'!$AM$6112:$AM$13000*'[3]B-GP'!R$6112:R$13000))</f>
        <v>#REF!</v>
      </c>
      <c r="J108" s="36" t="e">
        <f t="array" ref="J108">SUM(IF("647"='[3]B-GP'!$AB$6112:$AB$13000,1,0)*('[3]B-GP'!$AE$6112:$AE$13000*'[3]B-GP'!$AM$6112:$AM$13000*'[3]B-GP'!S$6112:S$13000))</f>
        <v>#REF!</v>
      </c>
      <c r="K108" s="36" t="e">
        <f t="array" ref="K108">SUM(IF("647"='[3]B-GP'!$AB$6112:$AB$13000,1,0)*('[3]B-GP'!$AE$6112:$AE$13000*'[3]B-GP'!$AM$6112:$AM$13000*'[3]B-GP'!T$6112:T$13000))</f>
        <v>#REF!</v>
      </c>
      <c r="L108" s="36" t="e">
        <f t="array" ref="L108">SUM(IF("647"='[3]B-GP'!$AB$6112:$AB$13000,1,0)*('[3]B-GP'!$AE$6112:$AE$13000*'[3]B-GP'!$AM$6112:$AM$13000*'[3]B-GP'!U$6112:U$13000))</f>
        <v>#REF!</v>
      </c>
      <c r="M108" s="36" t="e">
        <f t="array" ref="M108">SUM(IF("647"='[3]B-GP'!$AB$6112:$AB$13000,1,0)*('[3]B-GP'!$AE$6112:$AE$13000*'[3]B-GP'!$AM$6112:$AM$13000*'[3]B-GP'!V$6112:V$13000))</f>
        <v>#REF!</v>
      </c>
      <c r="N108" s="36" t="e">
        <f t="array" ref="N108">SUM(IF("647"='[3]B-GP'!$AB$6112:$AB$13000,1,0)*('[3]B-GP'!$AE$6112:$AE$13000*'[3]B-GP'!$AM$6112:$AM$13000*'[3]B-GP'!W$6112:W$13000))</f>
        <v>#REF!</v>
      </c>
      <c r="O108" s="36" t="e">
        <f t="array" ref="O108">SUM(IF("647"='[3]B-GP'!$AB$6112:$AB$13000,1,0)*('[3]B-GP'!$AE$6112:$AE$13000*'[3]B-GP'!$AM$6112:$AM$13000*'[3]B-GP'!X$6112:X$13000))</f>
        <v>#REF!</v>
      </c>
      <c r="P108" s="36" t="e">
        <f>CHOOSE([3]MES!$E$10,SUM(D108),SUM(D108:E108),SUM(D108:F108),SUM(D108:G108),SUM(D108:H108),SUM(D108:I108),SUM(D108:J108),SUM(D108:K108),SUM(D108:L108),SUM(D108:M108),SUM(D108:N108),SUM(D108:O108))</f>
        <v>#REF!</v>
      </c>
    </row>
    <row r="109" spans="2:16" ht="12" customHeight="1">
      <c r="B109" s="30" t="s">
        <v>94</v>
      </c>
      <c r="D109" s="36" t="e">
        <f t="array" ref="D109">SUM(IF("647"='[3]B-GP'!$AB$6112:$AB$13000,1,0)*('[3]B-GP'!$AE$6112:$AE$13000*'[3]B-GP'!$AO$6112:$AO$13000*'[3]B-GP'!M$6112:M$13000))</f>
        <v>#REF!</v>
      </c>
      <c r="E109" s="36" t="e">
        <f t="array" ref="E109">SUM(IF("647"='[3]B-GP'!$AB$6112:$AB$13000,1,0)*('[3]B-GP'!$AE$6112:$AE$13000*'[3]B-GP'!$AO$6112:$AO$13000*'[3]B-GP'!N$6112:N$13000))</f>
        <v>#REF!</v>
      </c>
      <c r="F109" s="36" t="e">
        <f t="array" ref="F109">SUM(IF("647"='[3]B-GP'!$AB$6112:$AB$13000,1,0)*('[3]B-GP'!$AE$6112:$AE$13000*'[3]B-GP'!$AO$6112:$AO$13000*'[3]B-GP'!O$6112:O$13000))</f>
        <v>#REF!</v>
      </c>
      <c r="G109" s="36" t="e">
        <f t="array" ref="G109">SUM(IF("647"='[3]B-GP'!$AB$6112:$AB$13000,1,0)*('[3]B-GP'!$AE$6112:$AE$13000*'[3]B-GP'!$AO$6112:$AO$13000*'[3]B-GP'!P$6112:P$13000))</f>
        <v>#REF!</v>
      </c>
      <c r="H109" s="36" t="e">
        <f t="array" ref="H109">SUM(IF("647"='[3]B-GP'!$AB$6112:$AB$13000,1,0)*('[3]B-GP'!$AE$6112:$AE$13000*'[3]B-GP'!$AO$6112:$AO$13000*'[3]B-GP'!Q$6112:Q$13000))</f>
        <v>#REF!</v>
      </c>
      <c r="I109" s="36" t="e">
        <f t="array" ref="I109">SUM(IF("647"='[3]B-GP'!$AB$6112:$AB$13000,1,0)*('[3]B-GP'!$AE$6112:$AE$13000*'[3]B-GP'!$AO$6112:$AO$13000*'[3]B-GP'!R$6112:R$13000))</f>
        <v>#REF!</v>
      </c>
      <c r="J109" s="36" t="e">
        <f t="array" ref="J109">SUM(IF("647"='[3]B-GP'!$AB$6112:$AB$13000,1,0)*('[3]B-GP'!$AE$6112:$AE$13000*'[3]B-GP'!$AO$6112:$AO$13000*'[3]B-GP'!S$6112:S$13000))</f>
        <v>#REF!</v>
      </c>
      <c r="K109" s="36" t="e">
        <f t="array" ref="K109">SUM(IF("647"='[3]B-GP'!$AB$6112:$AB$13000,1,0)*('[3]B-GP'!$AE$6112:$AE$13000*'[3]B-GP'!$AO$6112:$AO$13000*'[3]B-GP'!T$6112:T$13000))</f>
        <v>#REF!</v>
      </c>
      <c r="L109" s="36" t="e">
        <f t="array" ref="L109">SUM(IF("647"='[3]B-GP'!$AB$6112:$AB$13000,1,0)*('[3]B-GP'!$AE$6112:$AE$13000*'[3]B-GP'!$AO$6112:$AO$13000*'[3]B-GP'!U$6112:U$13000))</f>
        <v>#REF!</v>
      </c>
      <c r="M109" s="36" t="e">
        <f t="array" ref="M109">SUM(IF("647"='[3]B-GP'!$AB$6112:$AB$13000,1,0)*('[3]B-GP'!$AE$6112:$AE$13000*'[3]B-GP'!$AO$6112:$AO$13000*'[3]B-GP'!V$6112:V$13000))</f>
        <v>#REF!</v>
      </c>
      <c r="N109" s="36" t="e">
        <f t="array" ref="N109">SUM(IF("647"='[3]B-GP'!$AB$6112:$AB$13000,1,0)*('[3]B-GP'!$AE$6112:$AE$13000*'[3]B-GP'!$AO$6112:$AO$13000*'[3]B-GP'!W$6112:W$13000))</f>
        <v>#REF!</v>
      </c>
      <c r="O109" s="36" t="e">
        <f t="array" ref="O109">SUM(IF("647"='[3]B-GP'!$AB$6112:$AB$13000,1,0)*('[3]B-GP'!$AE$6112:$AE$13000*'[3]B-GP'!$AO$6112:$AO$13000*'[3]B-GP'!X$6112:X$13000))</f>
        <v>#REF!</v>
      </c>
      <c r="P109" s="36" t="e">
        <f>CHOOSE([3]MES!$E$10,SUM(D109),SUM(D109:E109),SUM(D109:F109),SUM(D109:G109),SUM(D109:H109),SUM(D109:I109),SUM(D109:J109),SUM(D109:K109),SUM(D109:L109),SUM(D109:M109),SUM(D109:N109),SUM(D109:O109))</f>
        <v>#REF!</v>
      </c>
    </row>
    <row r="110" spans="2:16" ht="12" customHeight="1">
      <c r="B110" s="30" t="s">
        <v>95</v>
      </c>
      <c r="D110" s="36" t="e">
        <f t="array" ref="D110">SUM(IF("647"='[3]B-GP'!$AB$6112:$AB$13000,1,0)*('[3]B-GP'!$AE$6112:$AE$13000*'[3]B-GP'!$AP$6112:$AP$13000*'[3]B-GP'!M$6112:M$13000))</f>
        <v>#REF!</v>
      </c>
      <c r="E110" s="36" t="e">
        <f t="array" ref="E110">SUM(IF("647"='[3]B-GP'!$AB$6112:$AB$13000,1,0)*('[3]B-GP'!$AE$6112:$AE$13000*'[3]B-GP'!$AP$6112:$AP$13000*'[3]B-GP'!N$6112:N$13000))</f>
        <v>#REF!</v>
      </c>
      <c r="F110" s="36" t="e">
        <f t="array" ref="F110">SUM(IF("647"='[3]B-GP'!$AB$6112:$AB$13000,1,0)*('[3]B-GP'!$AE$6112:$AE$13000*'[3]B-GP'!$AP$6112:$AP$13000*'[3]B-GP'!O$6112:O$13000))</f>
        <v>#REF!</v>
      </c>
      <c r="G110" s="36" t="e">
        <f t="array" ref="G110">SUM(IF("647"='[3]B-GP'!$AB$6112:$AB$13000,1,0)*('[3]B-GP'!$AE$6112:$AE$13000*'[3]B-GP'!$AP$6112:$AP$13000*'[3]B-GP'!P$6112:P$13000))</f>
        <v>#REF!</v>
      </c>
      <c r="H110" s="36" t="e">
        <f t="array" ref="H110">SUM(IF("647"='[3]B-GP'!$AB$6112:$AB$13000,1,0)*('[3]B-GP'!$AE$6112:$AE$13000*'[3]B-GP'!$AP$6112:$AP$13000*'[3]B-GP'!Q$6112:Q$13000))</f>
        <v>#REF!</v>
      </c>
      <c r="I110" s="36" t="e">
        <f t="array" ref="I110">SUM(IF("647"='[3]B-GP'!$AB$6112:$AB$13000,1,0)*('[3]B-GP'!$AE$6112:$AE$13000*'[3]B-GP'!$AP$6112:$AP$13000*'[3]B-GP'!R$6112:R$13000))</f>
        <v>#REF!</v>
      </c>
      <c r="J110" s="36" t="e">
        <f t="array" ref="J110">SUM(IF("647"='[3]B-GP'!$AB$6112:$AB$13000,1,0)*('[3]B-GP'!$AE$6112:$AE$13000*'[3]B-GP'!$AP$6112:$AP$13000*'[3]B-GP'!S$6112:S$13000))</f>
        <v>#REF!</v>
      </c>
      <c r="K110" s="36" t="e">
        <f t="array" ref="K110">SUM(IF("647"='[3]B-GP'!$AB$6112:$AB$13000,1,0)*('[3]B-GP'!$AE$6112:$AE$13000*'[3]B-GP'!$AP$6112:$AP$13000*'[3]B-GP'!T$6112:T$13000))</f>
        <v>#REF!</v>
      </c>
      <c r="L110" s="36" t="e">
        <f t="array" ref="L110">SUM(IF("647"='[3]B-GP'!$AB$6112:$AB$13000,1,0)*('[3]B-GP'!$AE$6112:$AE$13000*'[3]B-GP'!$AP$6112:$AP$13000*'[3]B-GP'!U$6112:U$13000))</f>
        <v>#REF!</v>
      </c>
      <c r="M110" s="36" t="e">
        <f t="array" ref="M110">SUM(IF("647"='[3]B-GP'!$AB$6112:$AB$13000,1,0)*('[3]B-GP'!$AE$6112:$AE$13000*'[3]B-GP'!$AP$6112:$AP$13000*'[3]B-GP'!V$6112:V$13000))</f>
        <v>#REF!</v>
      </c>
      <c r="N110" s="36" t="e">
        <f t="array" ref="N110">SUM(IF("647"='[3]B-GP'!$AB$6112:$AB$13000,1,0)*('[3]B-GP'!$AE$6112:$AE$13000*'[3]B-GP'!$AP$6112:$AP$13000*'[3]B-GP'!W$6112:W$13000))</f>
        <v>#REF!</v>
      </c>
      <c r="O110" s="36" t="e">
        <f t="array" ref="O110">SUM(IF("647"='[3]B-GP'!$AB$6112:$AB$13000,1,0)*('[3]B-GP'!$AE$6112:$AE$13000*'[3]B-GP'!$AP$6112:$AP$13000*'[3]B-GP'!X$6112:X$13000))</f>
        <v>#REF!</v>
      </c>
      <c r="P110" s="36" t="e">
        <f>CHOOSE([3]MES!$E$10,SUM(D110),SUM(D110:E110),SUM(D110:F110),SUM(D110:G110),SUM(D110:H110),SUM(D110:I110),SUM(D110:J110),SUM(D110:K110),SUM(D110:L110),SUM(D110:M110),SUM(D110:N110),SUM(D110:O110))</f>
        <v>#REF!</v>
      </c>
    </row>
    <row r="111" spans="2:16" ht="12" customHeight="1">
      <c r="B111" s="30" t="s">
        <v>96</v>
      </c>
      <c r="D111" s="36" t="e">
        <f t="array" ref="D111">SUM(IF("647"='[3]B-GP'!$AB$6112:$AB$13000,1,0)*('[3]B-GP'!$AE$6112:$AE$13000*'[3]B-GP'!$AQ$6112:$AQ$13000*'[3]B-GP'!M$6112:M$13000))</f>
        <v>#REF!</v>
      </c>
      <c r="E111" s="36" t="e">
        <f t="array" ref="E111">SUM(IF("647"='[3]B-GP'!$AB$6112:$AB$13000,1,0)*('[3]B-GP'!$AE$6112:$AE$13000*'[3]B-GP'!$AQ$6112:$AQ$13000*'[3]B-GP'!N$6112:N$13000))</f>
        <v>#REF!</v>
      </c>
      <c r="F111" s="36" t="e">
        <f t="array" ref="F111">SUM(IF("647"='[3]B-GP'!$AB$6112:$AB$13000,1,0)*('[3]B-GP'!$AE$6112:$AE$13000*'[3]B-GP'!$AQ$6112:$AQ$13000*'[3]B-GP'!O$6112:O$13000))</f>
        <v>#REF!</v>
      </c>
      <c r="G111" s="36" t="e">
        <f t="array" ref="G111">SUM(IF("647"='[3]B-GP'!$AB$6112:$AB$13000,1,0)*('[3]B-GP'!$AE$6112:$AE$13000*'[3]B-GP'!$AQ$6112:$AQ$13000*'[3]B-GP'!P$6112:P$13000))</f>
        <v>#REF!</v>
      </c>
      <c r="H111" s="36" t="e">
        <f t="array" ref="H111">SUM(IF("647"='[3]B-GP'!$AB$6112:$AB$13000,1,0)*('[3]B-GP'!$AE$6112:$AE$13000*'[3]B-GP'!$AQ$6112:$AQ$13000*'[3]B-GP'!Q$6112:Q$13000))</f>
        <v>#REF!</v>
      </c>
      <c r="I111" s="36" t="e">
        <f t="array" ref="I111">SUM(IF("647"='[3]B-GP'!$AB$6112:$AB$13000,1,0)*('[3]B-GP'!$AE$6112:$AE$13000*'[3]B-GP'!$AQ$6112:$AQ$13000*'[3]B-GP'!R$6112:R$13000))</f>
        <v>#REF!</v>
      </c>
      <c r="J111" s="36" t="e">
        <f t="array" ref="J111">SUM(IF("647"='[3]B-GP'!$AB$6112:$AB$13000,1,0)*('[3]B-GP'!$AE$6112:$AE$13000*'[3]B-GP'!$AQ$6112:$AQ$13000*'[3]B-GP'!S$6112:S$13000))</f>
        <v>#REF!</v>
      </c>
      <c r="K111" s="36" t="e">
        <f t="array" ref="K111">SUM(IF("647"='[3]B-GP'!$AB$6112:$AB$13000,1,0)*('[3]B-GP'!$AE$6112:$AE$13000*'[3]B-GP'!$AQ$6112:$AQ$13000*'[3]B-GP'!T$6112:T$13000))</f>
        <v>#REF!</v>
      </c>
      <c r="L111" s="36" t="e">
        <f t="array" ref="L111">SUM(IF("647"='[3]B-GP'!$AB$6112:$AB$13000,1,0)*('[3]B-GP'!$AE$6112:$AE$13000*'[3]B-GP'!$AQ$6112:$AQ$13000*'[3]B-GP'!U$6112:U$13000))</f>
        <v>#REF!</v>
      </c>
      <c r="M111" s="36" t="e">
        <f t="array" ref="M111">SUM(IF("647"='[3]B-GP'!$AB$6112:$AB$13000,1,0)*('[3]B-GP'!$AE$6112:$AE$13000*'[3]B-GP'!$AQ$6112:$AQ$13000*'[3]B-GP'!V$6112:V$13000))</f>
        <v>#REF!</v>
      </c>
      <c r="N111" s="36" t="e">
        <f t="array" ref="N111">SUM(IF("647"='[3]B-GP'!$AB$6112:$AB$13000,1,0)*('[3]B-GP'!$AE$6112:$AE$13000*'[3]B-GP'!$AQ$6112:$AQ$13000*'[3]B-GP'!W$6112:W$13000))</f>
        <v>#REF!</v>
      </c>
      <c r="O111" s="36" t="e">
        <f t="array" ref="O111">SUM(IF("647"='[3]B-GP'!$AB$6112:$AB$13000,1,0)*('[3]B-GP'!$AE$6112:$AE$13000*'[3]B-GP'!$AQ$6112:$AQ$13000*'[3]B-GP'!X$6112:X$13000))</f>
        <v>#REF!</v>
      </c>
      <c r="P111" s="36" t="e">
        <f>CHOOSE([3]MES!$E$10,SUM(D111),SUM(D111:E111),SUM(D111:F111),SUM(D111:G111),SUM(D111:H111),SUM(D111:I111),SUM(D111:J111),SUM(D111:K111),SUM(D111:L111),SUM(D111:M111),SUM(D111:N111),SUM(D111:O111))</f>
        <v>#REF!</v>
      </c>
    </row>
    <row r="112" spans="2:16" ht="12" customHeight="1">
      <c r="B112" s="38" t="s">
        <v>97</v>
      </c>
      <c r="D112" s="39" t="e">
        <f>SUM(D108:D111)</f>
        <v>#REF!</v>
      </c>
      <c r="E112" s="39" t="e">
        <f t="shared" ref="E112:O112" si="17">SUM(E108:E111)</f>
        <v>#REF!</v>
      </c>
      <c r="F112" s="39" t="e">
        <f t="shared" si="17"/>
        <v>#REF!</v>
      </c>
      <c r="G112" s="39" t="e">
        <f t="shared" si="17"/>
        <v>#REF!</v>
      </c>
      <c r="H112" s="39" t="e">
        <f t="shared" si="17"/>
        <v>#REF!</v>
      </c>
      <c r="I112" s="39" t="e">
        <f t="shared" si="17"/>
        <v>#REF!</v>
      </c>
      <c r="J112" s="39" t="e">
        <f t="shared" si="17"/>
        <v>#REF!</v>
      </c>
      <c r="K112" s="39" t="e">
        <f t="shared" si="17"/>
        <v>#REF!</v>
      </c>
      <c r="L112" s="39" t="e">
        <f t="shared" si="17"/>
        <v>#REF!</v>
      </c>
      <c r="M112" s="39" t="e">
        <f t="shared" si="17"/>
        <v>#REF!</v>
      </c>
      <c r="N112" s="39" t="e">
        <f t="shared" si="17"/>
        <v>#REF!</v>
      </c>
      <c r="O112" s="39" t="e">
        <f t="shared" si="17"/>
        <v>#REF!</v>
      </c>
      <c r="P112" s="39" t="e">
        <f>SUM(P108:P111)</f>
        <v>#REF!</v>
      </c>
    </row>
    <row r="113" spans="2:16" s="40" customFormat="1" ht="12" customHeight="1">
      <c r="B113" s="40" t="s">
        <v>98</v>
      </c>
      <c r="D113" s="36" t="e">
        <f t="array" ref="D113">SUM(IF("647"='[3]B-GP'!$AB$6112:$AB$13000,1,0)*('[3]B-GP'!$AU$6112:$AU$13000*'[3]B-GP'!$AQ$6112:$AQ$13000*'[3]B-GP'!M$6112:M$13000))</f>
        <v>#REF!</v>
      </c>
      <c r="E113" s="36" t="e">
        <f t="array" ref="E113">SUM(IF("647"='[3]B-GP'!$AB$6112:$AB$13000,1,0)*('[3]B-GP'!$AU$6112:$AU$13000*'[3]B-GP'!$AQ$6112:$AQ$13000*'[3]B-GP'!N$6112:N$13000))</f>
        <v>#REF!</v>
      </c>
      <c r="F113" s="36" t="e">
        <f t="array" ref="F113">SUM(IF("647"='[3]B-GP'!$AB$6112:$AB$13000,1,0)*('[3]B-GP'!$AU$6112:$AU$13000*'[3]B-GP'!$AQ$6112:$AQ$13000*'[3]B-GP'!O$6112:O$13000))</f>
        <v>#REF!</v>
      </c>
      <c r="G113" s="36" t="e">
        <f t="array" ref="G113">SUM(IF("647"='[3]B-GP'!$AB$6112:$AB$13000,1,0)*('[3]B-GP'!$AU$6112:$AU$13000*'[3]B-GP'!$AQ$6112:$AQ$13000*'[3]B-GP'!P$6112:P$13000))</f>
        <v>#REF!</v>
      </c>
      <c r="H113" s="36" t="e">
        <f t="array" ref="H113">SUM(IF("647"='[3]B-GP'!$AB$6112:$AB$13000,1,0)*('[3]B-GP'!$AU$6112:$AU$13000*'[3]B-GP'!$AQ$6112:$AQ$13000*'[3]B-GP'!Q$6112:Q$13000))</f>
        <v>#REF!</v>
      </c>
      <c r="I113" s="36" t="e">
        <f t="array" ref="I113">SUM(IF("647"='[3]B-GP'!$AB$6112:$AB$13000,1,0)*('[3]B-GP'!$AU$6112:$AU$13000*'[3]B-GP'!$AQ$6112:$AQ$13000*'[3]B-GP'!R$6112:R$13000))</f>
        <v>#REF!</v>
      </c>
      <c r="J113" s="36" t="e">
        <f t="array" ref="J113">SUM(IF("647"='[3]B-GP'!$AB$6112:$AB$13000,1,0)*('[3]B-GP'!$AU$6112:$AU$13000*'[3]B-GP'!$AQ$6112:$AQ$13000*'[3]B-GP'!S$6112:S$13000))</f>
        <v>#REF!</v>
      </c>
      <c r="K113" s="36" t="e">
        <f t="array" ref="K113">SUM(IF("647"='[3]B-GP'!$AB$6112:$AB$13000,1,0)*('[3]B-GP'!$AU$6112:$AU$13000*'[3]B-GP'!$AQ$6112:$AQ$13000*'[3]B-GP'!T$6112:T$13000))</f>
        <v>#REF!</v>
      </c>
      <c r="L113" s="36" t="e">
        <f t="array" ref="L113">SUM(IF("647"='[3]B-GP'!$AB$6112:$AB$13000,1,0)*('[3]B-GP'!$AU$6112:$AU$13000*'[3]B-GP'!$AQ$6112:$AQ$13000*'[3]B-GP'!U$6112:U$13000))</f>
        <v>#REF!</v>
      </c>
      <c r="M113" s="36" t="e">
        <f t="array" ref="M113">SUM(IF("647"='[3]B-GP'!$AB$6112:$AB$13000,1,0)*('[3]B-GP'!$AU$6112:$AU$13000*'[3]B-GP'!$AQ$6112:$AQ$13000*'[3]B-GP'!V$6112:V$13000))</f>
        <v>#REF!</v>
      </c>
      <c r="N113" s="36" t="e">
        <f t="array" ref="N113">SUM(IF("647"='[3]B-GP'!$AB$6112:$AB$13000,1,0)*('[3]B-GP'!$AU$6112:$AU$13000*'[3]B-GP'!$AQ$6112:$AQ$13000*'[3]B-GP'!W$6112:W$13000))</f>
        <v>#REF!</v>
      </c>
      <c r="O113" s="36" t="e">
        <f t="array" ref="O113">SUM(IF("647"='[3]B-GP'!$AB$6112:$AB$13000,1,0)*('[3]B-GP'!$AU$6112:$AU$13000*'[3]B-GP'!$AQ$6112:$AQ$13000*'[3]B-GP'!X$6112:X$13000))</f>
        <v>#REF!</v>
      </c>
      <c r="P113" s="36" t="e">
        <f>CHOOSE([3]MES!$E$10,SUM(D113),SUM(D113:E113),SUM(D113:F113),SUM(D113:G113),SUM(D113:H113),SUM(D113:I113),SUM(D113:J113),SUM(D113:K113),SUM(D113:L113),SUM(D113:M113),SUM(D113:N113),SUM(D113:O113))</f>
        <v>#REF!</v>
      </c>
    </row>
    <row r="114" spans="2:16" ht="12" customHeight="1">
      <c r="B114" s="38" t="s">
        <v>88</v>
      </c>
      <c r="D114" s="39" t="e">
        <f>SUM(D113)</f>
        <v>#REF!</v>
      </c>
      <c r="E114" s="39" t="e">
        <f t="shared" ref="E114:P114" si="18">SUM(E113)</f>
        <v>#REF!</v>
      </c>
      <c r="F114" s="39" t="e">
        <f t="shared" si="18"/>
        <v>#REF!</v>
      </c>
      <c r="G114" s="39" t="e">
        <f t="shared" si="18"/>
        <v>#REF!</v>
      </c>
      <c r="H114" s="39" t="e">
        <f t="shared" si="18"/>
        <v>#REF!</v>
      </c>
      <c r="I114" s="39" t="e">
        <f t="shared" si="18"/>
        <v>#REF!</v>
      </c>
      <c r="J114" s="39" t="e">
        <f t="shared" si="18"/>
        <v>#REF!</v>
      </c>
      <c r="K114" s="39" t="e">
        <f t="shared" si="18"/>
        <v>#REF!</v>
      </c>
      <c r="L114" s="39" t="e">
        <f t="shared" si="18"/>
        <v>#REF!</v>
      </c>
      <c r="M114" s="39" t="e">
        <f t="shared" si="18"/>
        <v>#REF!</v>
      </c>
      <c r="N114" s="39" t="e">
        <f t="shared" si="18"/>
        <v>#REF!</v>
      </c>
      <c r="O114" s="39" t="e">
        <f t="shared" si="18"/>
        <v>#REF!</v>
      </c>
      <c r="P114" s="39" t="e">
        <f t="shared" si="18"/>
        <v>#REF!</v>
      </c>
    </row>
    <row r="115" spans="2:16" ht="12" customHeight="1">
      <c r="B115" s="30" t="s">
        <v>99</v>
      </c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>
        <f>CHOOSE([3]MES!$E$10,SUM(D115),SUM(D115:E115),SUM(D115:F115),SUM(D115:G115),SUM(D115:H115),SUM(D115:I115),SUM(D115:J115),SUM(D115:K115),SUM(D115:L115),SUM(D115:M115),SUM(D115:N115),SUM(D115:O115))</f>
        <v>0</v>
      </c>
    </row>
    <row r="116" spans="2:16" ht="12" customHeight="1">
      <c r="B116" s="38" t="s">
        <v>100</v>
      </c>
      <c r="D116" s="39" t="e">
        <f>SUM(D104,D107,D112,D114,D115)</f>
        <v>#REF!</v>
      </c>
      <c r="E116" s="39" t="e">
        <f t="shared" ref="E116:P116" si="19">SUM(E104,E107,E112,E114,E115)</f>
        <v>#REF!</v>
      </c>
      <c r="F116" s="39" t="e">
        <f t="shared" si="19"/>
        <v>#REF!</v>
      </c>
      <c r="G116" s="39" t="e">
        <f t="shared" si="19"/>
        <v>#REF!</v>
      </c>
      <c r="H116" s="39" t="e">
        <f t="shared" si="19"/>
        <v>#REF!</v>
      </c>
      <c r="I116" s="39" t="e">
        <f t="shared" si="19"/>
        <v>#REF!</v>
      </c>
      <c r="J116" s="39" t="e">
        <f t="shared" si="19"/>
        <v>#REF!</v>
      </c>
      <c r="K116" s="39" t="e">
        <f t="shared" si="19"/>
        <v>#REF!</v>
      </c>
      <c r="L116" s="39" t="e">
        <f t="shared" si="19"/>
        <v>#REF!</v>
      </c>
      <c r="M116" s="39" t="e">
        <f t="shared" si="19"/>
        <v>#REF!</v>
      </c>
      <c r="N116" s="39" t="e">
        <f t="shared" si="19"/>
        <v>#REF!</v>
      </c>
      <c r="O116" s="39" t="e">
        <f t="shared" si="19"/>
        <v>#REF!</v>
      </c>
      <c r="P116" s="39" t="e">
        <f t="shared" si="19"/>
        <v>#REF!</v>
      </c>
    </row>
    <row r="117" spans="2:16" ht="12" customHeight="1"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</row>
    <row r="118" spans="2:16" ht="12" customHeight="1">
      <c r="B118" s="41" t="s">
        <v>103</v>
      </c>
      <c r="D118" s="42" t="e">
        <f>SUM(D73,D83,D92,D100,D116)</f>
        <v>#REF!</v>
      </c>
      <c r="E118" s="42" t="e">
        <f t="shared" ref="E118:O118" si="20">SUM(E73,E83,E92,E100,E116)</f>
        <v>#REF!</v>
      </c>
      <c r="F118" s="42" t="e">
        <f>SUM(F73,F83,F92,F100,F116)</f>
        <v>#REF!</v>
      </c>
      <c r="G118" s="42" t="e">
        <f t="shared" si="20"/>
        <v>#REF!</v>
      </c>
      <c r="H118" s="42" t="e">
        <f t="shared" si="20"/>
        <v>#REF!</v>
      </c>
      <c r="I118" s="42" t="e">
        <f t="shared" si="20"/>
        <v>#REF!</v>
      </c>
      <c r="J118" s="42" t="e">
        <f t="shared" si="20"/>
        <v>#REF!</v>
      </c>
      <c r="K118" s="42" t="e">
        <f t="shared" si="20"/>
        <v>#REF!</v>
      </c>
      <c r="L118" s="42" t="e">
        <f t="shared" si="20"/>
        <v>#REF!</v>
      </c>
      <c r="M118" s="42" t="e">
        <f t="shared" si="20"/>
        <v>#REF!</v>
      </c>
      <c r="N118" s="42" t="e">
        <f t="shared" si="20"/>
        <v>#REF!</v>
      </c>
      <c r="O118" s="42" t="e">
        <f t="shared" si="20"/>
        <v>#REF!</v>
      </c>
      <c r="P118" s="42" t="e">
        <f>SUM(P73,P83,P92,P100,P116)</f>
        <v>#REF!</v>
      </c>
    </row>
    <row r="119" spans="2:16" ht="12" customHeight="1">
      <c r="B119" s="41" t="s">
        <v>104</v>
      </c>
      <c r="D119" s="42" t="e">
        <f>+D118-D116</f>
        <v>#REF!</v>
      </c>
      <c r="E119" s="42" t="e">
        <f t="shared" ref="E119:P119" si="21">+E118-E116</f>
        <v>#REF!</v>
      </c>
      <c r="F119" s="42" t="e">
        <f t="shared" si="21"/>
        <v>#REF!</v>
      </c>
      <c r="G119" s="42" t="e">
        <f t="shared" si="21"/>
        <v>#REF!</v>
      </c>
      <c r="H119" s="42" t="e">
        <f t="shared" si="21"/>
        <v>#REF!</v>
      </c>
      <c r="I119" s="42" t="e">
        <f t="shared" si="21"/>
        <v>#REF!</v>
      </c>
      <c r="J119" s="42" t="e">
        <f t="shared" si="21"/>
        <v>#REF!</v>
      </c>
      <c r="K119" s="42" t="e">
        <f t="shared" si="21"/>
        <v>#REF!</v>
      </c>
      <c r="L119" s="42" t="e">
        <f t="shared" si="21"/>
        <v>#REF!</v>
      </c>
      <c r="M119" s="42" t="e">
        <f t="shared" si="21"/>
        <v>#REF!</v>
      </c>
      <c r="N119" s="42" t="e">
        <f t="shared" si="21"/>
        <v>#REF!</v>
      </c>
      <c r="O119" s="42" t="e">
        <f t="shared" si="21"/>
        <v>#REF!</v>
      </c>
      <c r="P119" s="42" t="e">
        <f t="shared" si="21"/>
        <v>#REF!</v>
      </c>
    </row>
    <row r="120" spans="2:16" ht="12" customHeight="1">
      <c r="B120" s="40"/>
      <c r="C120" s="40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</row>
    <row r="121" spans="2:16" ht="12" customHeight="1">
      <c r="B121" s="40"/>
      <c r="C121" s="40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</row>
    <row r="122" spans="2:16" ht="12" customHeight="1">
      <c r="B122" s="40"/>
      <c r="C122" s="40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</row>
    <row r="123" spans="2:16" ht="12" customHeight="1">
      <c r="B123" s="34" t="s">
        <v>105</v>
      </c>
    </row>
    <row r="125" spans="2:16" ht="12" customHeight="1">
      <c r="B125" s="30" t="s">
        <v>65</v>
      </c>
      <c r="D125" s="36" t="e">
        <f t="shared" ref="D125:P129" si="22">+D7-D66</f>
        <v>#REF!</v>
      </c>
      <c r="E125" s="36" t="e">
        <f t="shared" si="22"/>
        <v>#REF!</v>
      </c>
      <c r="F125" s="36" t="e">
        <f>+F7-F66</f>
        <v>#REF!</v>
      </c>
      <c r="G125" s="36" t="e">
        <f t="shared" si="22"/>
        <v>#REF!</v>
      </c>
      <c r="H125" s="36" t="e">
        <f t="shared" si="22"/>
        <v>#REF!</v>
      </c>
      <c r="I125" s="36" t="e">
        <f t="shared" si="22"/>
        <v>#REF!</v>
      </c>
      <c r="J125" s="36" t="e">
        <f t="shared" si="22"/>
        <v>#REF!</v>
      </c>
      <c r="K125" s="36" t="e">
        <f t="shared" si="22"/>
        <v>#REF!</v>
      </c>
      <c r="L125" s="36" t="e">
        <f t="shared" si="22"/>
        <v>#REF!</v>
      </c>
      <c r="M125" s="36" t="e">
        <f t="shared" si="22"/>
        <v>#REF!</v>
      </c>
      <c r="N125" s="36" t="e">
        <f t="shared" si="22"/>
        <v>#REF!</v>
      </c>
      <c r="O125" s="36" t="e">
        <f t="shared" si="22"/>
        <v>#REF!</v>
      </c>
      <c r="P125" s="36" t="e">
        <f t="shared" si="22"/>
        <v>#REF!</v>
      </c>
    </row>
    <row r="126" spans="2:16" ht="12" customHeight="1">
      <c r="B126" s="30" t="s">
        <v>66</v>
      </c>
      <c r="D126" s="36" t="e">
        <f t="shared" si="22"/>
        <v>#REF!</v>
      </c>
      <c r="E126" s="36" t="e">
        <f t="shared" si="22"/>
        <v>#REF!</v>
      </c>
      <c r="F126" s="36" t="e">
        <f>+F8-F67</f>
        <v>#REF!</v>
      </c>
      <c r="G126" s="36" t="e">
        <f t="shared" si="22"/>
        <v>#REF!</v>
      </c>
      <c r="H126" s="36" t="e">
        <f t="shared" si="22"/>
        <v>#REF!</v>
      </c>
      <c r="I126" s="36" t="e">
        <f t="shared" si="22"/>
        <v>#REF!</v>
      </c>
      <c r="J126" s="36" t="e">
        <f t="shared" si="22"/>
        <v>#REF!</v>
      </c>
      <c r="K126" s="36" t="e">
        <f t="shared" si="22"/>
        <v>#REF!</v>
      </c>
      <c r="L126" s="36" t="e">
        <f t="shared" si="22"/>
        <v>#REF!</v>
      </c>
      <c r="M126" s="36" t="e">
        <f t="shared" si="22"/>
        <v>#REF!</v>
      </c>
      <c r="N126" s="36" t="e">
        <f t="shared" si="22"/>
        <v>#REF!</v>
      </c>
      <c r="O126" s="36" t="e">
        <f t="shared" si="22"/>
        <v>#REF!</v>
      </c>
      <c r="P126" s="36" t="e">
        <f t="shared" si="22"/>
        <v>#REF!</v>
      </c>
    </row>
    <row r="127" spans="2:16" ht="12" customHeight="1">
      <c r="B127" s="30" t="s">
        <v>67</v>
      </c>
      <c r="D127" s="36" t="e">
        <f t="shared" si="22"/>
        <v>#REF!</v>
      </c>
      <c r="E127" s="36" t="e">
        <f t="shared" si="22"/>
        <v>#REF!</v>
      </c>
      <c r="F127" s="36" t="e">
        <f>+F9-F68</f>
        <v>#REF!</v>
      </c>
      <c r="G127" s="36" t="e">
        <f t="shared" si="22"/>
        <v>#REF!</v>
      </c>
      <c r="H127" s="36" t="e">
        <f t="shared" si="22"/>
        <v>#REF!</v>
      </c>
      <c r="I127" s="36" t="e">
        <f t="shared" si="22"/>
        <v>#REF!</v>
      </c>
      <c r="J127" s="36" t="e">
        <f t="shared" si="22"/>
        <v>#REF!</v>
      </c>
      <c r="K127" s="36" t="e">
        <f t="shared" si="22"/>
        <v>#REF!</v>
      </c>
      <c r="L127" s="36" t="e">
        <f t="shared" si="22"/>
        <v>#REF!</v>
      </c>
      <c r="M127" s="36" t="e">
        <f t="shared" si="22"/>
        <v>#REF!</v>
      </c>
      <c r="N127" s="36" t="e">
        <f t="shared" si="22"/>
        <v>#REF!</v>
      </c>
      <c r="O127" s="36" t="e">
        <f t="shared" si="22"/>
        <v>#REF!</v>
      </c>
      <c r="P127" s="36" t="e">
        <f t="shared" si="22"/>
        <v>#REF!</v>
      </c>
    </row>
    <row r="128" spans="2:16" ht="12" customHeight="1">
      <c r="B128" s="30" t="s">
        <v>68</v>
      </c>
      <c r="D128" s="36" t="e">
        <f t="shared" si="22"/>
        <v>#REF!</v>
      </c>
      <c r="E128" s="36" t="e">
        <f t="shared" si="22"/>
        <v>#REF!</v>
      </c>
      <c r="F128" s="36" t="e">
        <f>+F10-F69</f>
        <v>#REF!</v>
      </c>
      <c r="G128" s="36" t="e">
        <f t="shared" si="22"/>
        <v>#REF!</v>
      </c>
      <c r="H128" s="36" t="e">
        <f t="shared" si="22"/>
        <v>#REF!</v>
      </c>
      <c r="I128" s="36" t="e">
        <f t="shared" si="22"/>
        <v>#REF!</v>
      </c>
      <c r="J128" s="36" t="e">
        <f t="shared" si="22"/>
        <v>#REF!</v>
      </c>
      <c r="K128" s="36" t="e">
        <f t="shared" si="22"/>
        <v>#REF!</v>
      </c>
      <c r="L128" s="36" t="e">
        <f t="shared" si="22"/>
        <v>#REF!</v>
      </c>
      <c r="M128" s="36" t="e">
        <f t="shared" si="22"/>
        <v>#REF!</v>
      </c>
      <c r="N128" s="36" t="e">
        <f t="shared" si="22"/>
        <v>#REF!</v>
      </c>
      <c r="O128" s="36" t="e">
        <f t="shared" si="22"/>
        <v>#REF!</v>
      </c>
      <c r="P128" s="36" t="e">
        <f t="shared" si="22"/>
        <v>#REF!</v>
      </c>
    </row>
    <row r="129" spans="2:16" ht="12" customHeight="1">
      <c r="B129" s="30" t="s">
        <v>69</v>
      </c>
      <c r="D129" s="36" t="e">
        <f t="shared" si="22"/>
        <v>#REF!</v>
      </c>
      <c r="E129" s="36" t="e">
        <f t="shared" si="22"/>
        <v>#REF!</v>
      </c>
      <c r="F129" s="36" t="e">
        <f>+F11-F70</f>
        <v>#REF!</v>
      </c>
      <c r="G129" s="36" t="e">
        <f t="shared" si="22"/>
        <v>#REF!</v>
      </c>
      <c r="H129" s="36" t="e">
        <f t="shared" si="22"/>
        <v>#REF!</v>
      </c>
      <c r="I129" s="36" t="e">
        <f t="shared" si="22"/>
        <v>#REF!</v>
      </c>
      <c r="J129" s="36" t="e">
        <f t="shared" si="22"/>
        <v>#REF!</v>
      </c>
      <c r="K129" s="36" t="e">
        <f t="shared" si="22"/>
        <v>#REF!</v>
      </c>
      <c r="L129" s="36" t="e">
        <f t="shared" si="22"/>
        <v>#REF!</v>
      </c>
      <c r="M129" s="36" t="e">
        <f t="shared" si="22"/>
        <v>#REF!</v>
      </c>
      <c r="N129" s="36" t="e">
        <f t="shared" si="22"/>
        <v>#REF!</v>
      </c>
      <c r="O129" s="36" t="e">
        <f t="shared" si="22"/>
        <v>#REF!</v>
      </c>
      <c r="P129" s="36" t="e">
        <f t="shared" si="22"/>
        <v>#REF!</v>
      </c>
    </row>
    <row r="130" spans="2:16" ht="12" customHeight="1"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</row>
    <row r="131" spans="2:16" ht="12" customHeight="1"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</row>
    <row r="132" spans="2:16" ht="12" customHeight="1">
      <c r="B132" s="38" t="s">
        <v>70</v>
      </c>
      <c r="D132" s="39" t="e">
        <f t="shared" ref="D132:P132" si="23">SUM(D125:D131)</f>
        <v>#REF!</v>
      </c>
      <c r="E132" s="39" t="e">
        <f t="shared" si="23"/>
        <v>#REF!</v>
      </c>
      <c r="F132" s="39" t="e">
        <f t="shared" si="23"/>
        <v>#REF!</v>
      </c>
      <c r="G132" s="39" t="e">
        <f t="shared" si="23"/>
        <v>#REF!</v>
      </c>
      <c r="H132" s="39" t="e">
        <f t="shared" si="23"/>
        <v>#REF!</v>
      </c>
      <c r="I132" s="39" t="e">
        <f t="shared" si="23"/>
        <v>#REF!</v>
      </c>
      <c r="J132" s="39" t="e">
        <f t="shared" si="23"/>
        <v>#REF!</v>
      </c>
      <c r="K132" s="39" t="e">
        <f t="shared" si="23"/>
        <v>#REF!</v>
      </c>
      <c r="L132" s="39" t="e">
        <f t="shared" si="23"/>
        <v>#REF!</v>
      </c>
      <c r="M132" s="39" t="e">
        <f t="shared" si="23"/>
        <v>#REF!</v>
      </c>
      <c r="N132" s="39" t="e">
        <f t="shared" si="23"/>
        <v>#REF!</v>
      </c>
      <c r="O132" s="39" t="e">
        <f t="shared" si="23"/>
        <v>#REF!</v>
      </c>
      <c r="P132" s="39" t="e">
        <f t="shared" si="23"/>
        <v>#REF!</v>
      </c>
    </row>
    <row r="133" spans="2:16" ht="12" customHeight="1"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</row>
    <row r="134" spans="2:16" ht="12" customHeight="1">
      <c r="B134" s="30" t="s">
        <v>71</v>
      </c>
      <c r="D134" s="36">
        <f t="shared" ref="D134:P139" si="24">+D16-D75</f>
        <v>0</v>
      </c>
      <c r="E134" s="36">
        <f t="shared" si="24"/>
        <v>0</v>
      </c>
      <c r="F134" s="36">
        <f t="shared" si="24"/>
        <v>0</v>
      </c>
      <c r="G134" s="36">
        <f t="shared" si="24"/>
        <v>0</v>
      </c>
      <c r="H134" s="36">
        <f t="shared" si="24"/>
        <v>0</v>
      </c>
      <c r="I134" s="36">
        <f t="shared" si="24"/>
        <v>0</v>
      </c>
      <c r="J134" s="36">
        <f t="shared" si="24"/>
        <v>0</v>
      </c>
      <c r="K134" s="36">
        <f t="shared" si="24"/>
        <v>0</v>
      </c>
      <c r="L134" s="36">
        <f t="shared" si="24"/>
        <v>0</v>
      </c>
      <c r="M134" s="36">
        <f t="shared" si="24"/>
        <v>0</v>
      </c>
      <c r="N134" s="36">
        <f t="shared" si="24"/>
        <v>0</v>
      </c>
      <c r="O134" s="36">
        <f t="shared" si="24"/>
        <v>0</v>
      </c>
      <c r="P134" s="36">
        <f t="shared" si="24"/>
        <v>0</v>
      </c>
    </row>
    <row r="135" spans="2:16" ht="12" customHeight="1">
      <c r="B135" s="30" t="s">
        <v>72</v>
      </c>
      <c r="D135" s="36" t="e">
        <f t="shared" si="24"/>
        <v>#REF!</v>
      </c>
      <c r="E135" s="36" t="e">
        <f t="shared" si="24"/>
        <v>#REF!</v>
      </c>
      <c r="F135" s="36" t="e">
        <f t="shared" si="24"/>
        <v>#REF!</v>
      </c>
      <c r="G135" s="36" t="e">
        <f t="shared" si="24"/>
        <v>#REF!</v>
      </c>
      <c r="H135" s="36" t="e">
        <f t="shared" si="24"/>
        <v>#REF!</v>
      </c>
      <c r="I135" s="36" t="e">
        <f t="shared" si="24"/>
        <v>#REF!</v>
      </c>
      <c r="J135" s="36" t="e">
        <f t="shared" si="24"/>
        <v>#REF!</v>
      </c>
      <c r="K135" s="36" t="e">
        <f t="shared" si="24"/>
        <v>#REF!</v>
      </c>
      <c r="L135" s="36" t="e">
        <f t="shared" si="24"/>
        <v>#REF!</v>
      </c>
      <c r="M135" s="36" t="e">
        <f t="shared" si="24"/>
        <v>#REF!</v>
      </c>
      <c r="N135" s="36" t="e">
        <f t="shared" si="24"/>
        <v>#REF!</v>
      </c>
      <c r="O135" s="36" t="e">
        <f t="shared" si="24"/>
        <v>#REF!</v>
      </c>
      <c r="P135" s="36" t="e">
        <f t="shared" si="24"/>
        <v>#REF!</v>
      </c>
    </row>
    <row r="136" spans="2:16" ht="12" customHeight="1">
      <c r="B136" s="30" t="s">
        <v>73</v>
      </c>
      <c r="D136" s="36">
        <f t="shared" si="24"/>
        <v>0</v>
      </c>
      <c r="E136" s="36">
        <f t="shared" si="24"/>
        <v>0</v>
      </c>
      <c r="F136" s="36">
        <f t="shared" si="24"/>
        <v>0</v>
      </c>
      <c r="G136" s="36">
        <f t="shared" si="24"/>
        <v>0</v>
      </c>
      <c r="H136" s="36">
        <f t="shared" si="24"/>
        <v>0</v>
      </c>
      <c r="I136" s="36">
        <f t="shared" si="24"/>
        <v>0</v>
      </c>
      <c r="J136" s="36">
        <f t="shared" si="24"/>
        <v>0</v>
      </c>
      <c r="K136" s="36">
        <f t="shared" si="24"/>
        <v>0</v>
      </c>
      <c r="L136" s="36">
        <f t="shared" si="24"/>
        <v>0</v>
      </c>
      <c r="M136" s="36">
        <f t="shared" si="24"/>
        <v>0</v>
      </c>
      <c r="N136" s="36">
        <f t="shared" si="24"/>
        <v>0</v>
      </c>
      <c r="O136" s="36">
        <f t="shared" si="24"/>
        <v>0</v>
      </c>
      <c r="P136" s="36">
        <f t="shared" si="24"/>
        <v>0</v>
      </c>
    </row>
    <row r="137" spans="2:16" ht="12" customHeight="1">
      <c r="B137" s="30" t="s">
        <v>74</v>
      </c>
      <c r="D137" s="36" t="e">
        <f t="shared" si="24"/>
        <v>#REF!</v>
      </c>
      <c r="E137" s="36" t="e">
        <f t="shared" si="24"/>
        <v>#REF!</v>
      </c>
      <c r="F137" s="36" t="e">
        <f t="shared" si="24"/>
        <v>#REF!</v>
      </c>
      <c r="G137" s="36" t="e">
        <f t="shared" si="24"/>
        <v>#REF!</v>
      </c>
      <c r="H137" s="36" t="e">
        <f t="shared" si="24"/>
        <v>#REF!</v>
      </c>
      <c r="I137" s="36" t="e">
        <f t="shared" si="24"/>
        <v>#REF!</v>
      </c>
      <c r="J137" s="36" t="e">
        <f t="shared" si="24"/>
        <v>#REF!</v>
      </c>
      <c r="K137" s="36" t="e">
        <f t="shared" si="24"/>
        <v>#REF!</v>
      </c>
      <c r="L137" s="36" t="e">
        <f t="shared" si="24"/>
        <v>#REF!</v>
      </c>
      <c r="M137" s="36" t="e">
        <f t="shared" si="24"/>
        <v>#REF!</v>
      </c>
      <c r="N137" s="36" t="e">
        <f t="shared" si="24"/>
        <v>#REF!</v>
      </c>
      <c r="O137" s="36" t="e">
        <f t="shared" si="24"/>
        <v>#REF!</v>
      </c>
      <c r="P137" s="36" t="e">
        <f t="shared" si="24"/>
        <v>#REF!</v>
      </c>
    </row>
    <row r="138" spans="2:16" ht="12" customHeight="1">
      <c r="B138" s="30" t="s">
        <v>75</v>
      </c>
      <c r="D138" s="36">
        <f t="shared" si="24"/>
        <v>0</v>
      </c>
      <c r="E138" s="36">
        <f t="shared" si="24"/>
        <v>0</v>
      </c>
      <c r="F138" s="36">
        <f t="shared" si="24"/>
        <v>0</v>
      </c>
      <c r="G138" s="36">
        <f t="shared" si="24"/>
        <v>0</v>
      </c>
      <c r="H138" s="36">
        <f t="shared" si="24"/>
        <v>0</v>
      </c>
      <c r="I138" s="36">
        <f t="shared" si="24"/>
        <v>0</v>
      </c>
      <c r="J138" s="36">
        <f t="shared" si="24"/>
        <v>0</v>
      </c>
      <c r="K138" s="36">
        <f t="shared" si="24"/>
        <v>0</v>
      </c>
      <c r="L138" s="36">
        <f t="shared" si="24"/>
        <v>0</v>
      </c>
      <c r="M138" s="36">
        <f t="shared" si="24"/>
        <v>0</v>
      </c>
      <c r="N138" s="36">
        <f t="shared" si="24"/>
        <v>0</v>
      </c>
      <c r="O138" s="36">
        <f t="shared" si="24"/>
        <v>0</v>
      </c>
      <c r="P138" s="36">
        <f t="shared" si="24"/>
        <v>0</v>
      </c>
    </row>
    <row r="139" spans="2:16" ht="12" customHeight="1">
      <c r="B139" s="30" t="s">
        <v>76</v>
      </c>
      <c r="D139" s="36">
        <f t="shared" si="24"/>
        <v>0</v>
      </c>
      <c r="E139" s="36">
        <f t="shared" si="24"/>
        <v>0</v>
      </c>
      <c r="F139" s="36">
        <f t="shared" si="24"/>
        <v>0</v>
      </c>
      <c r="G139" s="36">
        <f t="shared" si="24"/>
        <v>0</v>
      </c>
      <c r="H139" s="36">
        <f t="shared" si="24"/>
        <v>0</v>
      </c>
      <c r="I139" s="36">
        <f t="shared" si="24"/>
        <v>0</v>
      </c>
      <c r="J139" s="36">
        <f t="shared" si="24"/>
        <v>0</v>
      </c>
      <c r="K139" s="36">
        <f t="shared" si="24"/>
        <v>0</v>
      </c>
      <c r="L139" s="36">
        <f t="shared" si="24"/>
        <v>0</v>
      </c>
      <c r="M139" s="36">
        <f t="shared" si="24"/>
        <v>0</v>
      </c>
      <c r="N139" s="36">
        <f t="shared" si="24"/>
        <v>0</v>
      </c>
      <c r="O139" s="36">
        <f t="shared" si="24"/>
        <v>0</v>
      </c>
      <c r="P139" s="36">
        <f t="shared" si="24"/>
        <v>0</v>
      </c>
    </row>
    <row r="140" spans="2:16" ht="12" customHeight="1"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</row>
    <row r="141" spans="2:16" ht="12" customHeight="1"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</row>
    <row r="142" spans="2:16" ht="12" customHeight="1">
      <c r="B142" s="38" t="s">
        <v>77</v>
      </c>
      <c r="D142" s="39" t="e">
        <f t="shared" ref="D142:P142" si="25">SUM(D134:D141)</f>
        <v>#REF!</v>
      </c>
      <c r="E142" s="39" t="e">
        <f t="shared" si="25"/>
        <v>#REF!</v>
      </c>
      <c r="F142" s="39" t="e">
        <f t="shared" si="25"/>
        <v>#REF!</v>
      </c>
      <c r="G142" s="39" t="e">
        <f t="shared" si="25"/>
        <v>#REF!</v>
      </c>
      <c r="H142" s="39" t="e">
        <f t="shared" si="25"/>
        <v>#REF!</v>
      </c>
      <c r="I142" s="39" t="e">
        <f t="shared" si="25"/>
        <v>#REF!</v>
      </c>
      <c r="J142" s="39" t="e">
        <f t="shared" si="25"/>
        <v>#REF!</v>
      </c>
      <c r="K142" s="39" t="e">
        <f t="shared" si="25"/>
        <v>#REF!</v>
      </c>
      <c r="L142" s="39" t="e">
        <f t="shared" si="25"/>
        <v>#REF!</v>
      </c>
      <c r="M142" s="39" t="e">
        <f t="shared" si="25"/>
        <v>#REF!</v>
      </c>
      <c r="N142" s="39" t="e">
        <f t="shared" si="25"/>
        <v>#REF!</v>
      </c>
      <c r="O142" s="39" t="e">
        <f t="shared" si="25"/>
        <v>#REF!</v>
      </c>
      <c r="P142" s="39" t="e">
        <f t="shared" si="25"/>
        <v>#REF!</v>
      </c>
    </row>
    <row r="143" spans="2:16" ht="12" customHeight="1"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</row>
    <row r="144" spans="2:16" ht="12" customHeight="1">
      <c r="B144" s="30" t="s">
        <v>78</v>
      </c>
      <c r="D144" s="36" t="e">
        <f t="shared" ref="D144:P148" si="26">+D26-D85</f>
        <v>#REF!</v>
      </c>
      <c r="E144" s="36" t="e">
        <f t="shared" si="26"/>
        <v>#REF!</v>
      </c>
      <c r="F144" s="36" t="e">
        <f>+F26-F85</f>
        <v>#REF!</v>
      </c>
      <c r="G144" s="36" t="e">
        <f t="shared" si="26"/>
        <v>#REF!</v>
      </c>
      <c r="H144" s="36" t="e">
        <f t="shared" si="26"/>
        <v>#REF!</v>
      </c>
      <c r="I144" s="36" t="e">
        <f t="shared" si="26"/>
        <v>#REF!</v>
      </c>
      <c r="J144" s="36" t="e">
        <f t="shared" si="26"/>
        <v>#REF!</v>
      </c>
      <c r="K144" s="36" t="e">
        <f t="shared" si="26"/>
        <v>#REF!</v>
      </c>
      <c r="L144" s="36" t="e">
        <f t="shared" si="26"/>
        <v>#REF!</v>
      </c>
      <c r="M144" s="36" t="e">
        <f t="shared" si="26"/>
        <v>#REF!</v>
      </c>
      <c r="N144" s="36" t="e">
        <f t="shared" si="26"/>
        <v>#REF!</v>
      </c>
      <c r="O144" s="36" t="e">
        <f t="shared" si="26"/>
        <v>#REF!</v>
      </c>
      <c r="P144" s="36" t="e">
        <f t="shared" si="26"/>
        <v>#REF!</v>
      </c>
    </row>
    <row r="145" spans="2:16" ht="12" customHeight="1">
      <c r="B145" s="30" t="s">
        <v>79</v>
      </c>
      <c r="D145" s="36" t="e">
        <f t="shared" si="26"/>
        <v>#REF!</v>
      </c>
      <c r="E145" s="36" t="e">
        <f t="shared" si="26"/>
        <v>#REF!</v>
      </c>
      <c r="F145" s="36" t="e">
        <f>+F27-F86</f>
        <v>#REF!</v>
      </c>
      <c r="G145" s="36" t="e">
        <f t="shared" si="26"/>
        <v>#REF!</v>
      </c>
      <c r="H145" s="36" t="e">
        <f t="shared" si="26"/>
        <v>#REF!</v>
      </c>
      <c r="I145" s="36" t="e">
        <f t="shared" si="26"/>
        <v>#REF!</v>
      </c>
      <c r="J145" s="36" t="e">
        <f t="shared" si="26"/>
        <v>#REF!</v>
      </c>
      <c r="K145" s="36" t="e">
        <f t="shared" si="26"/>
        <v>#REF!</v>
      </c>
      <c r="L145" s="36" t="e">
        <f t="shared" si="26"/>
        <v>#REF!</v>
      </c>
      <c r="M145" s="36" t="e">
        <f t="shared" si="26"/>
        <v>#REF!</v>
      </c>
      <c r="N145" s="36" t="e">
        <f t="shared" si="26"/>
        <v>#REF!</v>
      </c>
      <c r="O145" s="36" t="e">
        <f t="shared" si="26"/>
        <v>#REF!</v>
      </c>
      <c r="P145" s="36" t="e">
        <f t="shared" si="26"/>
        <v>#REF!</v>
      </c>
    </row>
    <row r="146" spans="2:16" ht="12" customHeight="1">
      <c r="B146" s="30" t="s">
        <v>80</v>
      </c>
      <c r="D146" s="36" t="e">
        <f t="shared" si="26"/>
        <v>#REF!</v>
      </c>
      <c r="E146" s="36" t="e">
        <f t="shared" si="26"/>
        <v>#REF!</v>
      </c>
      <c r="F146" s="36" t="e">
        <f>+F28-F87</f>
        <v>#REF!</v>
      </c>
      <c r="G146" s="36" t="e">
        <f t="shared" si="26"/>
        <v>#REF!</v>
      </c>
      <c r="H146" s="36" t="e">
        <f t="shared" si="26"/>
        <v>#REF!</v>
      </c>
      <c r="I146" s="36" t="e">
        <f t="shared" si="26"/>
        <v>#REF!</v>
      </c>
      <c r="J146" s="36" t="e">
        <f t="shared" si="26"/>
        <v>#REF!</v>
      </c>
      <c r="K146" s="36" t="e">
        <f t="shared" si="26"/>
        <v>#REF!</v>
      </c>
      <c r="L146" s="36" t="e">
        <f t="shared" si="26"/>
        <v>#REF!</v>
      </c>
      <c r="M146" s="36" t="e">
        <f t="shared" si="26"/>
        <v>#REF!</v>
      </c>
      <c r="N146" s="36" t="e">
        <f t="shared" si="26"/>
        <v>#REF!</v>
      </c>
      <c r="O146" s="36" t="e">
        <f t="shared" si="26"/>
        <v>#REF!</v>
      </c>
      <c r="P146" s="36" t="e">
        <f t="shared" si="26"/>
        <v>#REF!</v>
      </c>
    </row>
    <row r="147" spans="2:16" ht="12" customHeight="1">
      <c r="B147" s="30" t="s">
        <v>81</v>
      </c>
      <c r="D147" s="36" t="e">
        <f t="shared" si="26"/>
        <v>#REF!</v>
      </c>
      <c r="E147" s="36" t="e">
        <f t="shared" si="26"/>
        <v>#REF!</v>
      </c>
      <c r="F147" s="36" t="e">
        <f>+F29-F88</f>
        <v>#REF!</v>
      </c>
      <c r="G147" s="36" t="e">
        <f t="shared" si="26"/>
        <v>#REF!</v>
      </c>
      <c r="H147" s="36" t="e">
        <f t="shared" si="26"/>
        <v>#REF!</v>
      </c>
      <c r="I147" s="36" t="e">
        <f t="shared" si="26"/>
        <v>#REF!</v>
      </c>
      <c r="J147" s="36" t="e">
        <f t="shared" si="26"/>
        <v>#REF!</v>
      </c>
      <c r="K147" s="36" t="e">
        <f t="shared" si="26"/>
        <v>#REF!</v>
      </c>
      <c r="L147" s="36" t="e">
        <f t="shared" si="26"/>
        <v>#REF!</v>
      </c>
      <c r="M147" s="36" t="e">
        <f t="shared" si="26"/>
        <v>#REF!</v>
      </c>
      <c r="N147" s="36" t="e">
        <f t="shared" si="26"/>
        <v>#REF!</v>
      </c>
      <c r="O147" s="36" t="e">
        <f t="shared" si="26"/>
        <v>#REF!</v>
      </c>
      <c r="P147" s="36" t="e">
        <f t="shared" si="26"/>
        <v>#REF!</v>
      </c>
    </row>
    <row r="148" spans="2:16" ht="12" customHeight="1">
      <c r="B148" s="30" t="s">
        <v>82</v>
      </c>
      <c r="D148" s="36" t="e">
        <f t="shared" si="26"/>
        <v>#REF!</v>
      </c>
      <c r="E148" s="36" t="e">
        <f t="shared" si="26"/>
        <v>#REF!</v>
      </c>
      <c r="F148" s="36" t="e">
        <f>+F30-F89</f>
        <v>#REF!</v>
      </c>
      <c r="G148" s="36" t="e">
        <f t="shared" si="26"/>
        <v>#REF!</v>
      </c>
      <c r="H148" s="36" t="e">
        <f t="shared" si="26"/>
        <v>#REF!</v>
      </c>
      <c r="I148" s="36" t="e">
        <f t="shared" si="26"/>
        <v>#REF!</v>
      </c>
      <c r="J148" s="36" t="e">
        <f t="shared" si="26"/>
        <v>#REF!</v>
      </c>
      <c r="K148" s="36" t="e">
        <f t="shared" si="26"/>
        <v>#REF!</v>
      </c>
      <c r="L148" s="36" t="e">
        <f t="shared" si="26"/>
        <v>#REF!</v>
      </c>
      <c r="M148" s="36" t="e">
        <f t="shared" si="26"/>
        <v>#REF!</v>
      </c>
      <c r="N148" s="36" t="e">
        <f t="shared" si="26"/>
        <v>#REF!</v>
      </c>
      <c r="O148" s="36" t="e">
        <f t="shared" si="26"/>
        <v>#REF!</v>
      </c>
      <c r="P148" s="36" t="e">
        <f t="shared" si="26"/>
        <v>#REF!</v>
      </c>
    </row>
    <row r="149" spans="2:16" ht="12" customHeight="1"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</row>
    <row r="150" spans="2:16" ht="12" customHeight="1"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</row>
    <row r="151" spans="2:16" ht="12" customHeight="1">
      <c r="B151" s="38" t="s">
        <v>83</v>
      </c>
      <c r="D151" s="39" t="e">
        <f t="shared" ref="D151:P151" si="27">SUM(D144:D150)</f>
        <v>#REF!</v>
      </c>
      <c r="E151" s="39" t="e">
        <f t="shared" si="27"/>
        <v>#REF!</v>
      </c>
      <c r="F151" s="39" t="e">
        <f t="shared" si="27"/>
        <v>#REF!</v>
      </c>
      <c r="G151" s="39" t="e">
        <f t="shared" si="27"/>
        <v>#REF!</v>
      </c>
      <c r="H151" s="39" t="e">
        <f t="shared" si="27"/>
        <v>#REF!</v>
      </c>
      <c r="I151" s="39" t="e">
        <f t="shared" si="27"/>
        <v>#REF!</v>
      </c>
      <c r="J151" s="39" t="e">
        <f t="shared" si="27"/>
        <v>#REF!</v>
      </c>
      <c r="K151" s="39" t="e">
        <f t="shared" si="27"/>
        <v>#REF!</v>
      </c>
      <c r="L151" s="39" t="e">
        <f t="shared" si="27"/>
        <v>#REF!</v>
      </c>
      <c r="M151" s="39" t="e">
        <f t="shared" si="27"/>
        <v>#REF!</v>
      </c>
      <c r="N151" s="39" t="e">
        <f t="shared" si="27"/>
        <v>#REF!</v>
      </c>
      <c r="O151" s="39" t="e">
        <f t="shared" si="27"/>
        <v>#REF!</v>
      </c>
      <c r="P151" s="39" t="e">
        <f t="shared" si="27"/>
        <v>#REF!</v>
      </c>
    </row>
    <row r="152" spans="2:16" ht="12" customHeight="1"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</row>
    <row r="153" spans="2:16" ht="12" customHeight="1">
      <c r="B153" s="30" t="s">
        <v>84</v>
      </c>
      <c r="D153" s="36" t="e">
        <f t="shared" ref="D153:P156" si="28">+D35-D94</f>
        <v>#REF!</v>
      </c>
      <c r="E153" s="36" t="e">
        <f t="shared" si="28"/>
        <v>#REF!</v>
      </c>
      <c r="F153" s="36" t="e">
        <f>+F35-F94</f>
        <v>#REF!</v>
      </c>
      <c r="G153" s="36" t="e">
        <f t="shared" si="28"/>
        <v>#REF!</v>
      </c>
      <c r="H153" s="36" t="e">
        <f t="shared" si="28"/>
        <v>#REF!</v>
      </c>
      <c r="I153" s="36" t="e">
        <f t="shared" si="28"/>
        <v>#REF!</v>
      </c>
      <c r="J153" s="36" t="e">
        <f t="shared" si="28"/>
        <v>#REF!</v>
      </c>
      <c r="K153" s="36" t="e">
        <f t="shared" si="28"/>
        <v>#REF!</v>
      </c>
      <c r="L153" s="36" t="e">
        <f t="shared" si="28"/>
        <v>#REF!</v>
      </c>
      <c r="M153" s="36" t="e">
        <f t="shared" si="28"/>
        <v>#REF!</v>
      </c>
      <c r="N153" s="36" t="e">
        <f t="shared" si="28"/>
        <v>#REF!</v>
      </c>
      <c r="O153" s="36" t="e">
        <f t="shared" si="28"/>
        <v>#REF!</v>
      </c>
      <c r="P153" s="36" t="e">
        <f t="shared" si="28"/>
        <v>#REF!</v>
      </c>
    </row>
    <row r="154" spans="2:16" ht="12" customHeight="1">
      <c r="B154" s="30" t="s">
        <v>85</v>
      </c>
      <c r="D154" s="36" t="e">
        <f t="shared" si="28"/>
        <v>#REF!</v>
      </c>
      <c r="E154" s="36" t="e">
        <f t="shared" si="28"/>
        <v>#REF!</v>
      </c>
      <c r="F154" s="36" t="e">
        <f>+F36-F95</f>
        <v>#REF!</v>
      </c>
      <c r="G154" s="36" t="e">
        <f t="shared" si="28"/>
        <v>#REF!</v>
      </c>
      <c r="H154" s="36" t="e">
        <f t="shared" si="28"/>
        <v>#REF!</v>
      </c>
      <c r="I154" s="36" t="e">
        <f t="shared" si="28"/>
        <v>#REF!</v>
      </c>
      <c r="J154" s="36" t="e">
        <f t="shared" si="28"/>
        <v>#REF!</v>
      </c>
      <c r="K154" s="36" t="e">
        <f t="shared" si="28"/>
        <v>#REF!</v>
      </c>
      <c r="L154" s="36" t="e">
        <f t="shared" si="28"/>
        <v>#REF!</v>
      </c>
      <c r="M154" s="36" t="e">
        <f t="shared" si="28"/>
        <v>#REF!</v>
      </c>
      <c r="N154" s="36" t="e">
        <f t="shared" si="28"/>
        <v>#REF!</v>
      </c>
      <c r="O154" s="36" t="e">
        <f t="shared" si="28"/>
        <v>#REF!</v>
      </c>
      <c r="P154" s="36" t="e">
        <f t="shared" si="28"/>
        <v>#REF!</v>
      </c>
    </row>
    <row r="155" spans="2:16" ht="12" customHeight="1">
      <c r="B155" s="30" t="s">
        <v>86</v>
      </c>
      <c r="D155" s="36" t="e">
        <f t="shared" si="28"/>
        <v>#REF!</v>
      </c>
      <c r="E155" s="36" t="e">
        <f t="shared" si="28"/>
        <v>#REF!</v>
      </c>
      <c r="F155" s="36" t="e">
        <f>+F37-F96</f>
        <v>#REF!</v>
      </c>
      <c r="G155" s="36" t="e">
        <f t="shared" si="28"/>
        <v>#REF!</v>
      </c>
      <c r="H155" s="36" t="e">
        <f t="shared" si="28"/>
        <v>#REF!</v>
      </c>
      <c r="I155" s="36" t="e">
        <f t="shared" si="28"/>
        <v>#REF!</v>
      </c>
      <c r="J155" s="36" t="e">
        <f t="shared" si="28"/>
        <v>#REF!</v>
      </c>
      <c r="K155" s="36" t="e">
        <f t="shared" si="28"/>
        <v>#REF!</v>
      </c>
      <c r="L155" s="36" t="e">
        <f t="shared" si="28"/>
        <v>#REF!</v>
      </c>
      <c r="M155" s="36" t="e">
        <f t="shared" si="28"/>
        <v>#REF!</v>
      </c>
      <c r="N155" s="36" t="e">
        <f t="shared" si="28"/>
        <v>#REF!</v>
      </c>
      <c r="O155" s="36" t="e">
        <f t="shared" si="28"/>
        <v>#REF!</v>
      </c>
      <c r="P155" s="36" t="e">
        <f t="shared" si="28"/>
        <v>#REF!</v>
      </c>
    </row>
    <row r="156" spans="2:16" ht="12" customHeight="1">
      <c r="B156" s="30" t="s">
        <v>87</v>
      </c>
      <c r="D156" s="36" t="e">
        <f t="shared" si="28"/>
        <v>#REF!</v>
      </c>
      <c r="E156" s="36" t="e">
        <f t="shared" si="28"/>
        <v>#REF!</v>
      </c>
      <c r="F156" s="36" t="e">
        <f>+F38-F97</f>
        <v>#REF!</v>
      </c>
      <c r="G156" s="36" t="e">
        <f t="shared" si="28"/>
        <v>#REF!</v>
      </c>
      <c r="H156" s="36" t="e">
        <f t="shared" si="28"/>
        <v>#REF!</v>
      </c>
      <c r="I156" s="36" t="e">
        <f t="shared" si="28"/>
        <v>#REF!</v>
      </c>
      <c r="J156" s="36" t="e">
        <f t="shared" si="28"/>
        <v>#REF!</v>
      </c>
      <c r="K156" s="36" t="e">
        <f t="shared" si="28"/>
        <v>#REF!</v>
      </c>
      <c r="L156" s="36" t="e">
        <f t="shared" si="28"/>
        <v>#REF!</v>
      </c>
      <c r="M156" s="36" t="e">
        <f t="shared" si="28"/>
        <v>#REF!</v>
      </c>
      <c r="N156" s="36" t="e">
        <f t="shared" si="28"/>
        <v>#REF!</v>
      </c>
      <c r="O156" s="36" t="e">
        <f t="shared" si="28"/>
        <v>#REF!</v>
      </c>
      <c r="P156" s="36" t="e">
        <f t="shared" si="28"/>
        <v>#REF!</v>
      </c>
    </row>
    <row r="157" spans="2:16" ht="12" customHeight="1"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</row>
    <row r="158" spans="2:16" ht="12" customHeight="1"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</row>
    <row r="159" spans="2:16" ht="12" customHeight="1">
      <c r="B159" s="38" t="s">
        <v>88</v>
      </c>
      <c r="D159" s="39" t="e">
        <f t="shared" ref="D159:P159" si="29">SUM(D153:D158)</f>
        <v>#REF!</v>
      </c>
      <c r="E159" s="39" t="e">
        <f t="shared" si="29"/>
        <v>#REF!</v>
      </c>
      <c r="F159" s="39" t="e">
        <f t="shared" si="29"/>
        <v>#REF!</v>
      </c>
      <c r="G159" s="39" t="e">
        <f t="shared" si="29"/>
        <v>#REF!</v>
      </c>
      <c r="H159" s="39" t="e">
        <f t="shared" si="29"/>
        <v>#REF!</v>
      </c>
      <c r="I159" s="39" t="e">
        <f t="shared" si="29"/>
        <v>#REF!</v>
      </c>
      <c r="J159" s="39" t="e">
        <f t="shared" si="29"/>
        <v>#REF!</v>
      </c>
      <c r="K159" s="39" t="e">
        <f t="shared" si="29"/>
        <v>#REF!</v>
      </c>
      <c r="L159" s="39" t="e">
        <f t="shared" si="29"/>
        <v>#REF!</v>
      </c>
      <c r="M159" s="39" t="e">
        <f t="shared" si="29"/>
        <v>#REF!</v>
      </c>
      <c r="N159" s="39" t="e">
        <f t="shared" si="29"/>
        <v>#REF!</v>
      </c>
      <c r="O159" s="39" t="e">
        <f t="shared" si="29"/>
        <v>#REF!</v>
      </c>
      <c r="P159" s="39" t="e">
        <f t="shared" si="29"/>
        <v>#REF!</v>
      </c>
    </row>
    <row r="160" spans="2:16" ht="12" customHeight="1"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</row>
    <row r="161" spans="2:16" ht="12" customHeight="1">
      <c r="B161" s="30" t="s">
        <v>89</v>
      </c>
      <c r="D161" s="36" t="e">
        <f t="shared" ref="D161:P162" si="30">+D43-D102</f>
        <v>#REF!</v>
      </c>
      <c r="E161" s="36" t="e">
        <f t="shared" si="30"/>
        <v>#REF!</v>
      </c>
      <c r="F161" s="36" t="e">
        <f>+F43-F102</f>
        <v>#REF!</v>
      </c>
      <c r="G161" s="36" t="e">
        <f t="shared" si="30"/>
        <v>#REF!</v>
      </c>
      <c r="H161" s="36" t="e">
        <f t="shared" si="30"/>
        <v>#REF!</v>
      </c>
      <c r="I161" s="36" t="e">
        <f t="shared" si="30"/>
        <v>#REF!</v>
      </c>
      <c r="J161" s="36" t="e">
        <f t="shared" si="30"/>
        <v>#REF!</v>
      </c>
      <c r="K161" s="36" t="e">
        <f t="shared" si="30"/>
        <v>#REF!</v>
      </c>
      <c r="L161" s="36" t="e">
        <f t="shared" si="30"/>
        <v>#REF!</v>
      </c>
      <c r="M161" s="36" t="e">
        <f t="shared" si="30"/>
        <v>#REF!</v>
      </c>
      <c r="N161" s="36" t="e">
        <f t="shared" si="30"/>
        <v>#REF!</v>
      </c>
      <c r="O161" s="36" t="e">
        <f t="shared" si="30"/>
        <v>#REF!</v>
      </c>
      <c r="P161" s="36" t="e">
        <f t="shared" si="30"/>
        <v>#REF!</v>
      </c>
    </row>
    <row r="162" spans="2:16" ht="12" customHeight="1">
      <c r="B162" s="30" t="s">
        <v>90</v>
      </c>
      <c r="D162" s="36" t="e">
        <f t="shared" si="30"/>
        <v>#REF!</v>
      </c>
      <c r="E162" s="36" t="e">
        <f t="shared" si="30"/>
        <v>#REF!</v>
      </c>
      <c r="F162" s="36" t="e">
        <f>+F44-F103</f>
        <v>#REF!</v>
      </c>
      <c r="G162" s="36" t="e">
        <f t="shared" si="30"/>
        <v>#REF!</v>
      </c>
      <c r="H162" s="36" t="e">
        <f t="shared" si="30"/>
        <v>#REF!</v>
      </c>
      <c r="I162" s="36" t="e">
        <f t="shared" si="30"/>
        <v>#REF!</v>
      </c>
      <c r="J162" s="36" t="e">
        <f t="shared" si="30"/>
        <v>#REF!</v>
      </c>
      <c r="K162" s="36" t="e">
        <f t="shared" si="30"/>
        <v>#REF!</v>
      </c>
      <c r="L162" s="36" t="e">
        <f t="shared" si="30"/>
        <v>#REF!</v>
      </c>
      <c r="M162" s="36" t="e">
        <f t="shared" si="30"/>
        <v>#REF!</v>
      </c>
      <c r="N162" s="36" t="e">
        <f t="shared" si="30"/>
        <v>#REF!</v>
      </c>
      <c r="O162" s="36" t="e">
        <f t="shared" si="30"/>
        <v>#REF!</v>
      </c>
      <c r="P162" s="36" t="e">
        <f t="shared" si="30"/>
        <v>#REF!</v>
      </c>
    </row>
    <row r="163" spans="2:16" ht="12" customHeight="1">
      <c r="B163" s="38" t="s">
        <v>91</v>
      </c>
      <c r="D163" s="39" t="e">
        <f t="shared" ref="D163:P163" si="31">SUM(D161:D162)</f>
        <v>#REF!</v>
      </c>
      <c r="E163" s="39" t="e">
        <f t="shared" si="31"/>
        <v>#REF!</v>
      </c>
      <c r="F163" s="39" t="e">
        <f t="shared" si="31"/>
        <v>#REF!</v>
      </c>
      <c r="G163" s="39" t="e">
        <f t="shared" si="31"/>
        <v>#REF!</v>
      </c>
      <c r="H163" s="39" t="e">
        <f t="shared" si="31"/>
        <v>#REF!</v>
      </c>
      <c r="I163" s="39" t="e">
        <f t="shared" si="31"/>
        <v>#REF!</v>
      </c>
      <c r="J163" s="39" t="e">
        <f t="shared" si="31"/>
        <v>#REF!</v>
      </c>
      <c r="K163" s="39" t="e">
        <f t="shared" si="31"/>
        <v>#REF!</v>
      </c>
      <c r="L163" s="39" t="e">
        <f t="shared" si="31"/>
        <v>#REF!</v>
      </c>
      <c r="M163" s="39" t="e">
        <f t="shared" si="31"/>
        <v>#REF!</v>
      </c>
      <c r="N163" s="39" t="e">
        <f t="shared" si="31"/>
        <v>#REF!</v>
      </c>
      <c r="O163" s="39" t="e">
        <f t="shared" si="31"/>
        <v>#REF!</v>
      </c>
      <c r="P163" s="39" t="e">
        <f t="shared" si="31"/>
        <v>#REF!</v>
      </c>
    </row>
    <row r="164" spans="2:16" ht="12" customHeight="1">
      <c r="B164" s="30" t="s">
        <v>72</v>
      </c>
      <c r="D164" s="36" t="e">
        <f t="shared" ref="D164:P165" si="32">+D46-D105</f>
        <v>#REF!</v>
      </c>
      <c r="E164" s="36" t="e">
        <f t="shared" si="32"/>
        <v>#REF!</v>
      </c>
      <c r="F164" s="36" t="e">
        <f>+F46-F105</f>
        <v>#REF!</v>
      </c>
      <c r="G164" s="36" t="e">
        <f t="shared" si="32"/>
        <v>#REF!</v>
      </c>
      <c r="H164" s="36" t="e">
        <f t="shared" si="32"/>
        <v>#REF!</v>
      </c>
      <c r="I164" s="36" t="e">
        <f t="shared" si="32"/>
        <v>#REF!</v>
      </c>
      <c r="J164" s="36" t="e">
        <f t="shared" si="32"/>
        <v>#REF!</v>
      </c>
      <c r="K164" s="36" t="e">
        <f t="shared" si="32"/>
        <v>#REF!</v>
      </c>
      <c r="L164" s="36" t="e">
        <f t="shared" si="32"/>
        <v>#REF!</v>
      </c>
      <c r="M164" s="36" t="e">
        <f t="shared" si="32"/>
        <v>#REF!</v>
      </c>
      <c r="N164" s="36" t="e">
        <f t="shared" si="32"/>
        <v>#REF!</v>
      </c>
      <c r="O164" s="36" t="e">
        <f t="shared" si="32"/>
        <v>#REF!</v>
      </c>
      <c r="P164" s="36" t="e">
        <f t="shared" si="32"/>
        <v>#REF!</v>
      </c>
    </row>
    <row r="165" spans="2:16" ht="12" customHeight="1">
      <c r="B165" s="30" t="s">
        <v>74</v>
      </c>
      <c r="D165" s="36" t="e">
        <f t="shared" si="32"/>
        <v>#REF!</v>
      </c>
      <c r="E165" s="36" t="e">
        <f t="shared" si="32"/>
        <v>#REF!</v>
      </c>
      <c r="F165" s="36" t="e">
        <f>+F47-F106</f>
        <v>#REF!</v>
      </c>
      <c r="G165" s="36" t="e">
        <f t="shared" si="32"/>
        <v>#REF!</v>
      </c>
      <c r="H165" s="36" t="e">
        <f t="shared" si="32"/>
        <v>#REF!</v>
      </c>
      <c r="I165" s="36" t="e">
        <f t="shared" si="32"/>
        <v>#REF!</v>
      </c>
      <c r="J165" s="36" t="e">
        <f t="shared" si="32"/>
        <v>#REF!</v>
      </c>
      <c r="K165" s="36" t="e">
        <f t="shared" si="32"/>
        <v>#REF!</v>
      </c>
      <c r="L165" s="36" t="e">
        <f t="shared" si="32"/>
        <v>#REF!</v>
      </c>
      <c r="M165" s="36" t="e">
        <f t="shared" si="32"/>
        <v>#REF!</v>
      </c>
      <c r="N165" s="36" t="e">
        <f t="shared" si="32"/>
        <v>#REF!</v>
      </c>
      <c r="O165" s="36" t="e">
        <f t="shared" si="32"/>
        <v>#REF!</v>
      </c>
      <c r="P165" s="36" t="e">
        <f t="shared" si="32"/>
        <v>#REF!</v>
      </c>
    </row>
    <row r="166" spans="2:16" ht="12" customHeight="1">
      <c r="B166" s="38" t="s">
        <v>92</v>
      </c>
      <c r="D166" s="39" t="e">
        <f t="shared" ref="D166:P166" si="33">SUM(D164:D165)</f>
        <v>#REF!</v>
      </c>
      <c r="E166" s="39" t="e">
        <f t="shared" si="33"/>
        <v>#REF!</v>
      </c>
      <c r="F166" s="39" t="e">
        <f t="shared" si="33"/>
        <v>#REF!</v>
      </c>
      <c r="G166" s="39" t="e">
        <f t="shared" si="33"/>
        <v>#REF!</v>
      </c>
      <c r="H166" s="39" t="e">
        <f t="shared" si="33"/>
        <v>#REF!</v>
      </c>
      <c r="I166" s="39" t="e">
        <f t="shared" si="33"/>
        <v>#REF!</v>
      </c>
      <c r="J166" s="39" t="e">
        <f t="shared" si="33"/>
        <v>#REF!</v>
      </c>
      <c r="K166" s="39" t="e">
        <f t="shared" si="33"/>
        <v>#REF!</v>
      </c>
      <c r="L166" s="39" t="e">
        <f t="shared" si="33"/>
        <v>#REF!</v>
      </c>
      <c r="M166" s="39" t="e">
        <f t="shared" si="33"/>
        <v>#REF!</v>
      </c>
      <c r="N166" s="39" t="e">
        <f t="shared" si="33"/>
        <v>#REF!</v>
      </c>
      <c r="O166" s="39" t="e">
        <f t="shared" si="33"/>
        <v>#REF!</v>
      </c>
      <c r="P166" s="39" t="e">
        <f t="shared" si="33"/>
        <v>#REF!</v>
      </c>
    </row>
    <row r="167" spans="2:16" ht="12" customHeight="1">
      <c r="B167" s="30" t="s">
        <v>93</v>
      </c>
      <c r="D167" s="36" t="e">
        <f t="shared" ref="D167:P170" si="34">+D49-D108</f>
        <v>#REF!</v>
      </c>
      <c r="E167" s="36" t="e">
        <f t="shared" si="34"/>
        <v>#REF!</v>
      </c>
      <c r="F167" s="36" t="e">
        <f>+F49-F108</f>
        <v>#REF!</v>
      </c>
      <c r="G167" s="36" t="e">
        <f t="shared" si="34"/>
        <v>#REF!</v>
      </c>
      <c r="H167" s="36" t="e">
        <f t="shared" si="34"/>
        <v>#REF!</v>
      </c>
      <c r="I167" s="36" t="e">
        <f t="shared" si="34"/>
        <v>#REF!</v>
      </c>
      <c r="J167" s="36" t="e">
        <f t="shared" si="34"/>
        <v>#REF!</v>
      </c>
      <c r="K167" s="36" t="e">
        <f t="shared" si="34"/>
        <v>#REF!</v>
      </c>
      <c r="L167" s="36" t="e">
        <f t="shared" si="34"/>
        <v>#REF!</v>
      </c>
      <c r="M167" s="36" t="e">
        <f t="shared" si="34"/>
        <v>#REF!</v>
      </c>
      <c r="N167" s="36" t="e">
        <f t="shared" si="34"/>
        <v>#REF!</v>
      </c>
      <c r="O167" s="36" t="e">
        <f t="shared" si="34"/>
        <v>#REF!</v>
      </c>
      <c r="P167" s="36" t="e">
        <f t="shared" si="34"/>
        <v>#REF!</v>
      </c>
    </row>
    <row r="168" spans="2:16" ht="12" customHeight="1">
      <c r="B168" s="30" t="s">
        <v>94</v>
      </c>
      <c r="D168" s="36" t="e">
        <f t="shared" si="34"/>
        <v>#REF!</v>
      </c>
      <c r="E168" s="36" t="e">
        <f t="shared" si="34"/>
        <v>#REF!</v>
      </c>
      <c r="F168" s="36" t="e">
        <f>+F50-F109</f>
        <v>#REF!</v>
      </c>
      <c r="G168" s="36" t="e">
        <f t="shared" si="34"/>
        <v>#REF!</v>
      </c>
      <c r="H168" s="36" t="e">
        <f t="shared" si="34"/>
        <v>#REF!</v>
      </c>
      <c r="I168" s="36" t="e">
        <f t="shared" si="34"/>
        <v>#REF!</v>
      </c>
      <c r="J168" s="36" t="e">
        <f t="shared" si="34"/>
        <v>#REF!</v>
      </c>
      <c r="K168" s="36" t="e">
        <f t="shared" si="34"/>
        <v>#REF!</v>
      </c>
      <c r="L168" s="36" t="e">
        <f t="shared" si="34"/>
        <v>#REF!</v>
      </c>
      <c r="M168" s="36" t="e">
        <f t="shared" si="34"/>
        <v>#REF!</v>
      </c>
      <c r="N168" s="36" t="e">
        <f t="shared" si="34"/>
        <v>#REF!</v>
      </c>
      <c r="O168" s="36" t="e">
        <f t="shared" si="34"/>
        <v>#REF!</v>
      </c>
      <c r="P168" s="36" t="e">
        <f t="shared" si="34"/>
        <v>#REF!</v>
      </c>
    </row>
    <row r="169" spans="2:16" ht="12" customHeight="1">
      <c r="B169" s="30" t="s">
        <v>95</v>
      </c>
      <c r="D169" s="36" t="e">
        <f t="shared" si="34"/>
        <v>#REF!</v>
      </c>
      <c r="E169" s="36" t="e">
        <f t="shared" si="34"/>
        <v>#REF!</v>
      </c>
      <c r="F169" s="36" t="e">
        <f>+F51-F110</f>
        <v>#REF!</v>
      </c>
      <c r="G169" s="36" t="e">
        <f t="shared" si="34"/>
        <v>#REF!</v>
      </c>
      <c r="H169" s="36" t="e">
        <f t="shared" si="34"/>
        <v>#REF!</v>
      </c>
      <c r="I169" s="36" t="e">
        <f t="shared" si="34"/>
        <v>#REF!</v>
      </c>
      <c r="J169" s="36" t="e">
        <f t="shared" si="34"/>
        <v>#REF!</v>
      </c>
      <c r="K169" s="36" t="e">
        <f t="shared" si="34"/>
        <v>#REF!</v>
      </c>
      <c r="L169" s="36" t="e">
        <f t="shared" si="34"/>
        <v>#REF!</v>
      </c>
      <c r="M169" s="36" t="e">
        <f t="shared" si="34"/>
        <v>#REF!</v>
      </c>
      <c r="N169" s="36" t="e">
        <f t="shared" si="34"/>
        <v>#REF!</v>
      </c>
      <c r="O169" s="36" t="e">
        <f t="shared" si="34"/>
        <v>#REF!</v>
      </c>
      <c r="P169" s="36" t="e">
        <f t="shared" si="34"/>
        <v>#REF!</v>
      </c>
    </row>
    <row r="170" spans="2:16" ht="12" customHeight="1">
      <c r="B170" s="30" t="s">
        <v>96</v>
      </c>
      <c r="D170" s="36" t="e">
        <f t="shared" si="34"/>
        <v>#REF!</v>
      </c>
      <c r="E170" s="36" t="e">
        <f t="shared" si="34"/>
        <v>#REF!</v>
      </c>
      <c r="F170" s="36" t="e">
        <f>+F52-F111</f>
        <v>#REF!</v>
      </c>
      <c r="G170" s="36" t="e">
        <f t="shared" si="34"/>
        <v>#REF!</v>
      </c>
      <c r="H170" s="36" t="e">
        <f t="shared" si="34"/>
        <v>#REF!</v>
      </c>
      <c r="I170" s="36" t="e">
        <f t="shared" si="34"/>
        <v>#REF!</v>
      </c>
      <c r="J170" s="36" t="e">
        <f t="shared" si="34"/>
        <v>#REF!</v>
      </c>
      <c r="K170" s="36" t="e">
        <f t="shared" si="34"/>
        <v>#REF!</v>
      </c>
      <c r="L170" s="36" t="e">
        <f t="shared" si="34"/>
        <v>#REF!</v>
      </c>
      <c r="M170" s="36" t="e">
        <f t="shared" si="34"/>
        <v>#REF!</v>
      </c>
      <c r="N170" s="36" t="e">
        <f t="shared" si="34"/>
        <v>#REF!</v>
      </c>
      <c r="O170" s="36" t="e">
        <f t="shared" si="34"/>
        <v>#REF!</v>
      </c>
      <c r="P170" s="36" t="e">
        <f t="shared" si="34"/>
        <v>#REF!</v>
      </c>
    </row>
    <row r="171" spans="2:16" ht="12" customHeight="1">
      <c r="B171" s="38" t="s">
        <v>97</v>
      </c>
      <c r="D171" s="39" t="e">
        <f t="shared" ref="D171:P171" si="35">SUM(D167:D170)</f>
        <v>#REF!</v>
      </c>
      <c r="E171" s="39" t="e">
        <f t="shared" si="35"/>
        <v>#REF!</v>
      </c>
      <c r="F171" s="39" t="e">
        <f t="shared" si="35"/>
        <v>#REF!</v>
      </c>
      <c r="G171" s="39" t="e">
        <f t="shared" si="35"/>
        <v>#REF!</v>
      </c>
      <c r="H171" s="39" t="e">
        <f t="shared" si="35"/>
        <v>#REF!</v>
      </c>
      <c r="I171" s="39" t="e">
        <f t="shared" si="35"/>
        <v>#REF!</v>
      </c>
      <c r="J171" s="39" t="e">
        <f t="shared" si="35"/>
        <v>#REF!</v>
      </c>
      <c r="K171" s="39" t="e">
        <f t="shared" si="35"/>
        <v>#REF!</v>
      </c>
      <c r="L171" s="39" t="e">
        <f t="shared" si="35"/>
        <v>#REF!</v>
      </c>
      <c r="M171" s="39" t="e">
        <f t="shared" si="35"/>
        <v>#REF!</v>
      </c>
      <c r="N171" s="39" t="e">
        <f t="shared" si="35"/>
        <v>#REF!</v>
      </c>
      <c r="O171" s="39" t="e">
        <f t="shared" si="35"/>
        <v>#REF!</v>
      </c>
      <c r="P171" s="39" t="e">
        <f t="shared" si="35"/>
        <v>#REF!</v>
      </c>
    </row>
    <row r="172" spans="2:16" s="40" customFormat="1" ht="12" customHeight="1">
      <c r="B172" s="40" t="s">
        <v>98</v>
      </c>
      <c r="D172" s="36" t="e">
        <f>+D54-D113</f>
        <v>#REF!</v>
      </c>
      <c r="E172" s="36" t="e">
        <f t="shared" ref="E172:P172" si="36">+E54-E113</f>
        <v>#REF!</v>
      </c>
      <c r="F172" s="36" t="e">
        <f>+F54-F113</f>
        <v>#REF!</v>
      </c>
      <c r="G172" s="36" t="e">
        <f t="shared" si="36"/>
        <v>#REF!</v>
      </c>
      <c r="H172" s="36" t="e">
        <f t="shared" si="36"/>
        <v>#REF!</v>
      </c>
      <c r="I172" s="36" t="e">
        <f t="shared" si="36"/>
        <v>#REF!</v>
      </c>
      <c r="J172" s="36" t="e">
        <f t="shared" si="36"/>
        <v>#REF!</v>
      </c>
      <c r="K172" s="36" t="e">
        <f t="shared" si="36"/>
        <v>#REF!</v>
      </c>
      <c r="L172" s="36" t="e">
        <f t="shared" si="36"/>
        <v>#REF!</v>
      </c>
      <c r="M172" s="36" t="e">
        <f t="shared" si="36"/>
        <v>#REF!</v>
      </c>
      <c r="N172" s="36" t="e">
        <f t="shared" si="36"/>
        <v>#REF!</v>
      </c>
      <c r="O172" s="36" t="e">
        <f t="shared" si="36"/>
        <v>#REF!</v>
      </c>
      <c r="P172" s="36" t="e">
        <f t="shared" si="36"/>
        <v>#REF!</v>
      </c>
    </row>
    <row r="173" spans="2:16" ht="12" customHeight="1">
      <c r="B173" s="38" t="s">
        <v>88</v>
      </c>
      <c r="D173" s="39" t="e">
        <f>SUM(D172)</f>
        <v>#REF!</v>
      </c>
      <c r="E173" s="39" t="e">
        <f t="shared" ref="E173:P173" si="37">SUM(E172)</f>
        <v>#REF!</v>
      </c>
      <c r="F173" s="39" t="e">
        <f t="shared" si="37"/>
        <v>#REF!</v>
      </c>
      <c r="G173" s="39" t="e">
        <f t="shared" si="37"/>
        <v>#REF!</v>
      </c>
      <c r="H173" s="39" t="e">
        <f t="shared" si="37"/>
        <v>#REF!</v>
      </c>
      <c r="I173" s="39" t="e">
        <f t="shared" si="37"/>
        <v>#REF!</v>
      </c>
      <c r="J173" s="39" t="e">
        <f t="shared" si="37"/>
        <v>#REF!</v>
      </c>
      <c r="K173" s="39" t="e">
        <f t="shared" si="37"/>
        <v>#REF!</v>
      </c>
      <c r="L173" s="39" t="e">
        <f t="shared" si="37"/>
        <v>#REF!</v>
      </c>
      <c r="M173" s="39" t="e">
        <f t="shared" si="37"/>
        <v>#REF!</v>
      </c>
      <c r="N173" s="39" t="e">
        <f t="shared" si="37"/>
        <v>#REF!</v>
      </c>
      <c r="O173" s="39" t="e">
        <f t="shared" si="37"/>
        <v>#REF!</v>
      </c>
      <c r="P173" s="39" t="e">
        <f t="shared" si="37"/>
        <v>#REF!</v>
      </c>
    </row>
    <row r="174" spans="2:16" ht="12" customHeight="1">
      <c r="B174" s="30" t="s">
        <v>99</v>
      </c>
      <c r="D174" s="36">
        <f t="shared" ref="D174:P174" si="38">+D56-D115</f>
        <v>0</v>
      </c>
      <c r="E174" s="36">
        <f t="shared" si="38"/>
        <v>0</v>
      </c>
      <c r="F174" s="36">
        <f>+F56-F115</f>
        <v>0</v>
      </c>
      <c r="G174" s="36">
        <f t="shared" si="38"/>
        <v>0</v>
      </c>
      <c r="H174" s="36">
        <f t="shared" si="38"/>
        <v>0</v>
      </c>
      <c r="I174" s="36">
        <f t="shared" si="38"/>
        <v>0</v>
      </c>
      <c r="J174" s="36">
        <f t="shared" si="38"/>
        <v>0</v>
      </c>
      <c r="K174" s="36">
        <f t="shared" si="38"/>
        <v>0</v>
      </c>
      <c r="L174" s="36">
        <f t="shared" si="38"/>
        <v>0</v>
      </c>
      <c r="M174" s="36">
        <f t="shared" si="38"/>
        <v>0</v>
      </c>
      <c r="N174" s="36">
        <f t="shared" si="38"/>
        <v>0</v>
      </c>
      <c r="O174" s="36">
        <f t="shared" si="38"/>
        <v>0</v>
      </c>
      <c r="P174" s="36">
        <f t="shared" si="38"/>
        <v>0</v>
      </c>
    </row>
    <row r="175" spans="2:16" ht="12" customHeight="1">
      <c r="B175" s="38" t="s">
        <v>100</v>
      </c>
      <c r="D175" s="39" t="e">
        <f>SUM(D163,D166,D171,D173,D174)</f>
        <v>#REF!</v>
      </c>
      <c r="E175" s="39" t="e">
        <f t="shared" ref="E175:P175" si="39">SUM(E163,E166,E171,E173,E174)</f>
        <v>#REF!</v>
      </c>
      <c r="F175" s="39" t="e">
        <f t="shared" si="39"/>
        <v>#REF!</v>
      </c>
      <c r="G175" s="39" t="e">
        <f t="shared" si="39"/>
        <v>#REF!</v>
      </c>
      <c r="H175" s="39" t="e">
        <f t="shared" si="39"/>
        <v>#REF!</v>
      </c>
      <c r="I175" s="39" t="e">
        <f t="shared" si="39"/>
        <v>#REF!</v>
      </c>
      <c r="J175" s="39" t="e">
        <f t="shared" si="39"/>
        <v>#REF!</v>
      </c>
      <c r="K175" s="39" t="e">
        <f t="shared" si="39"/>
        <v>#REF!</v>
      </c>
      <c r="L175" s="39" t="e">
        <f t="shared" si="39"/>
        <v>#REF!</v>
      </c>
      <c r="M175" s="39" t="e">
        <f t="shared" si="39"/>
        <v>#REF!</v>
      </c>
      <c r="N175" s="39" t="e">
        <f t="shared" si="39"/>
        <v>#REF!</v>
      </c>
      <c r="O175" s="39" t="e">
        <f t="shared" si="39"/>
        <v>#REF!</v>
      </c>
      <c r="P175" s="39" t="e">
        <f t="shared" si="39"/>
        <v>#REF!</v>
      </c>
    </row>
    <row r="176" spans="2:16" ht="12" customHeight="1"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</row>
    <row r="177" spans="2:16" ht="12" customHeight="1">
      <c r="B177" s="41" t="s">
        <v>106</v>
      </c>
      <c r="D177" s="42" t="e">
        <f t="shared" ref="D177:P177" si="40">SUM(D132,D142,D151,D159,D175)</f>
        <v>#REF!</v>
      </c>
      <c r="E177" s="42" t="e">
        <f t="shared" si="40"/>
        <v>#REF!</v>
      </c>
      <c r="F177" s="42" t="e">
        <f>SUM(F132,F142,F151,F159,F175)</f>
        <v>#REF!</v>
      </c>
      <c r="G177" s="42" t="e">
        <f t="shared" si="40"/>
        <v>#REF!</v>
      </c>
      <c r="H177" s="42" t="e">
        <f t="shared" si="40"/>
        <v>#REF!</v>
      </c>
      <c r="I177" s="42" t="e">
        <f t="shared" si="40"/>
        <v>#REF!</v>
      </c>
      <c r="J177" s="42" t="e">
        <f t="shared" si="40"/>
        <v>#REF!</v>
      </c>
      <c r="K177" s="42" t="e">
        <f t="shared" si="40"/>
        <v>#REF!</v>
      </c>
      <c r="L177" s="42" t="e">
        <f t="shared" si="40"/>
        <v>#REF!</v>
      </c>
      <c r="M177" s="42" t="e">
        <f t="shared" si="40"/>
        <v>#REF!</v>
      </c>
      <c r="N177" s="42" t="e">
        <f t="shared" si="40"/>
        <v>#REF!</v>
      </c>
      <c r="O177" s="42" t="e">
        <f t="shared" si="40"/>
        <v>#REF!</v>
      </c>
      <c r="P177" s="42" t="e">
        <f t="shared" si="40"/>
        <v>#REF!</v>
      </c>
    </row>
    <row r="178" spans="2:16" ht="12" customHeight="1">
      <c r="B178" s="40"/>
      <c r="C178" s="40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</row>
    <row r="179" spans="2:16" ht="12" customHeight="1">
      <c r="B179" s="40"/>
      <c r="C179" s="40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</row>
    <row r="180" spans="2:16" ht="12" customHeight="1">
      <c r="B180" s="40"/>
      <c r="C180" s="40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</row>
    <row r="181" spans="2:16" ht="12" customHeight="1">
      <c r="B181" s="40"/>
      <c r="C181" s="40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</row>
    <row r="182" spans="2:16" ht="12" customHeight="1">
      <c r="B182" s="34" t="s">
        <v>107</v>
      </c>
      <c r="J182" s="36"/>
    </row>
    <row r="183" spans="2:16" ht="12" customHeight="1">
      <c r="J183" s="36"/>
    </row>
    <row r="184" spans="2:16" ht="12" customHeight="1">
      <c r="B184" s="30" t="s">
        <v>65</v>
      </c>
      <c r="D184" s="36" t="e">
        <f t="array" ref="D184">SUM(IF("412014"='[3]B-GP'!$G$6112:$G$13000,1,0)*'[3]B-GP'!$AF$6112:$AF$13000*'[3]B-GP'!$AH$6112:$AH$13000*'[3]B-GP'!M$6112:M$13000)</f>
        <v>#REF!</v>
      </c>
      <c r="E184" s="36" t="e">
        <f t="array" ref="E184">SUM(IF("412014"='[3]B-GP'!$G$6112:$G$13000,1,0)*'[3]B-GP'!$AF$6112:$AF$13000*'[3]B-GP'!$AH$6112:$AH$13000*'[3]B-GP'!N$6112:N$13000)</f>
        <v>#REF!</v>
      </c>
      <c r="F184" s="36" t="e">
        <f t="array" ref="F184">SUM(IF("412014"='[3]B-GP'!$G$6112:$G$13000,1,0)*'[3]B-GP'!$AF$6112:$AF$13000*'[3]B-GP'!$AH$6112:$AH$13000*'[3]B-GP'!O$6112:O$13000)</f>
        <v>#REF!</v>
      </c>
      <c r="G184" s="36" t="e">
        <f t="array" ref="G184">SUM(IF("412014"='[3]B-GP'!$G$6112:$G$13000,1,0)*'[3]B-GP'!$AF$6112:$AF$13000*'[3]B-GP'!$AH$6112:$AH$13000*'[3]B-GP'!P$6112:P$13000)</f>
        <v>#REF!</v>
      </c>
      <c r="H184" s="36" t="e">
        <f t="array" ref="H184">SUM(IF("412014"='[3]B-GP'!$G$6112:$G$13000,1,0)*'[3]B-GP'!$AF$6112:$AF$13000*'[3]B-GP'!$AH$6112:$AH$13000*'[3]B-GP'!Q$6112:Q$13000)</f>
        <v>#REF!</v>
      </c>
      <c r="I184" s="36" t="e">
        <f t="array" ref="I184">SUM(IF("412014"='[3]B-GP'!$G$6112:$G$13000,1,0)*'[3]B-GP'!$AF$6112:$AF$13000*'[3]B-GP'!$AH$6112:$AH$13000*'[3]B-GP'!R$6112:R$13000)</f>
        <v>#REF!</v>
      </c>
      <c r="J184" s="36" t="e">
        <f t="array" ref="J184">SUM(IF("412014"='[3]B-GP'!$G$6112:$G$13000,1,0)*'[3]B-GP'!$AF$6112:$AF$13000*'[3]B-GP'!$AH$6112:$AH$13000*'[3]B-GP'!S$6112:S$13000)</f>
        <v>#REF!</v>
      </c>
      <c r="K184" s="36" t="e">
        <f t="array" ref="K184">SUM(IF("412014"='[3]B-GP'!$G$6112:$G$13000,1,0)*'[3]B-GP'!$AF$6112:$AF$13000*'[3]B-GP'!$AH$6112:$AH$13000*'[3]B-GP'!T$6112:T$13000)</f>
        <v>#REF!</v>
      </c>
      <c r="L184" s="36" t="e">
        <f t="array" ref="L184">SUM(IF("412014"='[3]B-GP'!$G$6112:$G$13000,1,0)*'[3]B-GP'!$AF$6112:$AF$13000*'[3]B-GP'!$AH$6112:$AH$13000*'[3]B-GP'!U$6112:U$13000)</f>
        <v>#REF!</v>
      </c>
      <c r="M184" s="36" t="e">
        <f t="array" ref="M184">SUM(IF("412014"='[3]B-GP'!$G$6112:$G$13000,1,0)*'[3]B-GP'!$AF$6112:$AF$13000*'[3]B-GP'!$AH$6112:$AH$13000*'[3]B-GP'!V$6112:V$13000)</f>
        <v>#REF!</v>
      </c>
      <c r="N184" s="36" t="e">
        <f t="array" ref="N184">SUM(IF("412014"='[3]B-GP'!$G$6112:$G$13000,1,0)*'[3]B-GP'!$AF$6112:$AF$13000*'[3]B-GP'!$AH$6112:$AH$13000*'[3]B-GP'!W$6112:W$13000)</f>
        <v>#REF!</v>
      </c>
      <c r="O184" s="36" t="e">
        <f t="array" ref="O184">SUM(IF("412014"='[3]B-GP'!$G$6112:$G$13000,1,0)*'[3]B-GP'!$AF$6112:$AF$13000*'[3]B-GP'!$AH$6112:$AH$13000*'[3]B-GP'!X$6112:X$13000)</f>
        <v>#REF!</v>
      </c>
      <c r="P184" s="36" t="e">
        <f>CHOOSE([3]MES!$E$10,SUM(D184),SUM(D184:E184),SUM(D184:F184),SUM(D184:G184),SUM(D184:H184),SUM(D184:I184),SUM(D184:J184),SUM(D184:K184),SUM(D184:L184),SUM(D184:M184),SUM(D184:N184),SUM(D184:O184))</f>
        <v>#REF!</v>
      </c>
    </row>
    <row r="185" spans="2:16" ht="12" customHeight="1">
      <c r="B185" s="30" t="s">
        <v>66</v>
      </c>
      <c r="D185" s="37" t="e">
        <f t="array" ref="D185">SUM(IF("412095"='[3]B-GP'!$G$6112:$G$13000,1,0)*'[3]B-GP'!$AF$6112:$AF$13000*'[3]B-GP'!$AV$6112:$AV$13000*'[3]B-GP'!M$6112:M$13000)</f>
        <v>#REF!</v>
      </c>
      <c r="E185" s="37" t="e">
        <f t="array" ref="E185">SUM(IF("412095"='[3]B-GP'!$G$6112:$G$13000,1,0)*'[3]B-GP'!$AF$6112:$AF$13000*'[3]B-GP'!$AV$6112:$AV$13000*'[3]B-GP'!N$6112:N$13000)</f>
        <v>#REF!</v>
      </c>
      <c r="F185" s="37" t="e">
        <f t="array" ref="F185">SUM(IF("412095"='[3]B-GP'!$G$6112:$G$13000,1,0)*'[3]B-GP'!$AF$6112:$AF$13000*'[3]B-GP'!$AV$6112:$AV$13000*'[3]B-GP'!O$6112:O$13000)</f>
        <v>#REF!</v>
      </c>
      <c r="G185" s="37" t="e">
        <f t="array" ref="G185">SUM(IF("412095"='[3]B-GP'!$G$6112:$G$13000,1,0)*'[3]B-GP'!$AF$6112:$AF$13000*'[3]B-GP'!$AV$6112:$AV$13000*'[3]B-GP'!P$6112:P$13000)</f>
        <v>#REF!</v>
      </c>
      <c r="H185" s="37" t="e">
        <f t="array" ref="H185">SUM(IF("412095"='[3]B-GP'!$G$6112:$G$13000,1,0)*'[3]B-GP'!$AF$6112:$AF$13000*'[3]B-GP'!$AV$6112:$AV$13000*'[3]B-GP'!Q$6112:Q$13000)</f>
        <v>#REF!</v>
      </c>
      <c r="I185" s="37" t="e">
        <f t="array" ref="I185">SUM(IF("412095"='[3]B-GP'!$G$6112:$G$13000,1,0)*'[3]B-GP'!$AF$6112:$AF$13000*'[3]B-GP'!$AV$6112:$AV$13000*'[3]B-GP'!R$6112:R$13000)</f>
        <v>#REF!</v>
      </c>
      <c r="J185" s="37" t="e">
        <f t="array" ref="J185">SUM(IF("412095"='[3]B-GP'!$G$6112:$G$13000,1,0)*'[3]B-GP'!$AF$6112:$AF$13000*'[3]B-GP'!$AV$6112:$AV$13000*'[3]B-GP'!S$6112:S$13000)</f>
        <v>#REF!</v>
      </c>
      <c r="K185" s="37" t="e">
        <f t="array" ref="K185">SUM(IF("412095"='[3]B-GP'!$G$6112:$G$13000,1,0)*'[3]B-GP'!$AF$6112:$AF$13000*'[3]B-GP'!$AV$6112:$AV$13000*'[3]B-GP'!T$6112:T$13000)</f>
        <v>#REF!</v>
      </c>
      <c r="L185" s="37" t="e">
        <f t="array" ref="L185">SUM(IF("412095"='[3]B-GP'!$G$6112:$G$13000,1,0)*'[3]B-GP'!$AF$6112:$AF$13000*'[3]B-GP'!$AV$6112:$AV$13000*'[3]B-GP'!U$6112:U$13000)</f>
        <v>#REF!</v>
      </c>
      <c r="M185" s="37" t="e">
        <f t="array" ref="M185">SUM(IF("412095"='[3]B-GP'!$G$6112:$G$13000,1,0)*'[3]B-GP'!$AF$6112:$AF$13000*'[3]B-GP'!$AV$6112:$AV$13000*'[3]B-GP'!V$6112:V$13000)</f>
        <v>#REF!</v>
      </c>
      <c r="N185" s="37" t="e">
        <f t="array" ref="N185">SUM(IF("412095"='[3]B-GP'!$G$6112:$G$13000,1,0)*'[3]B-GP'!$AF$6112:$AF$13000*'[3]B-GP'!$AV$6112:$AV$13000*'[3]B-GP'!W$6112:W$13000)</f>
        <v>#REF!</v>
      </c>
      <c r="O185" s="37" t="e">
        <f t="array" ref="O185">SUM(IF("412095"='[3]B-GP'!$G$6112:$G$13000,1,0)*'[3]B-GP'!$AF$6112:$AF$13000*'[3]B-GP'!$AV$6112:$AV$13000*'[3]B-GP'!X$6112:X$13000)</f>
        <v>#REF!</v>
      </c>
      <c r="P185" s="36" t="e">
        <f>CHOOSE([3]MES!$E$10,SUM(D185),SUM(D185:E185),SUM(D185:F185),SUM(D185:G185),SUM(D185:H185),SUM(D185:I185),SUM(D185:J185),SUM(D185:K185),SUM(D185:L185),SUM(D185:M185),SUM(D185:N185),SUM(D185:O185))</f>
        <v>#REF!</v>
      </c>
    </row>
    <row r="186" spans="2:16" ht="12" customHeight="1">
      <c r="B186" s="30" t="s">
        <v>67</v>
      </c>
      <c r="D186" s="36" t="e">
        <f t="array" ref="D186">SUM('[3]B-GP'!$AF$6112:$AF$13000*'[3]B-GP'!$AI$6112:$AI$13000*'[3]B-GP'!M$6112:M$13000)</f>
        <v>#REF!</v>
      </c>
      <c r="E186" s="36" t="e">
        <f t="array" ref="E186">SUM('[3]B-GP'!$AF$6112:$AF$13000*'[3]B-GP'!$AI$6112:$AI$13000*'[3]B-GP'!N$6112:N$13000)</f>
        <v>#REF!</v>
      </c>
      <c r="F186" s="36" t="e">
        <f t="array" ref="F186">SUM('[3]B-GP'!$AF$6112:$AF$13000*'[3]B-GP'!$AI$6112:$AI$13000*'[3]B-GP'!O$6112:O$13000)</f>
        <v>#REF!</v>
      </c>
      <c r="G186" s="36" t="e">
        <f t="array" ref="G186">SUM('[3]B-GP'!$AF$6112:$AF$13000*'[3]B-GP'!$AI$6112:$AI$13000*'[3]B-GP'!P$6112:P$13000)</f>
        <v>#REF!</v>
      </c>
      <c r="H186" s="36" t="e">
        <f t="array" ref="H186">SUM('[3]B-GP'!$AF$6112:$AF$13000*'[3]B-GP'!$AI$6112:$AI$13000*'[3]B-GP'!Q$6112:Q$13000)</f>
        <v>#REF!</v>
      </c>
      <c r="I186" s="36" t="e">
        <f t="array" ref="I186">SUM('[3]B-GP'!$AF$6112:$AF$13000*'[3]B-GP'!$AI$6112:$AI$13000*'[3]B-GP'!R$6112:R$13000)</f>
        <v>#REF!</v>
      </c>
      <c r="J186" s="36" t="e">
        <f t="array" ref="J186">SUM('[3]B-GP'!$AF$6112:$AF$13000*'[3]B-GP'!$AI$6112:$AI$13000*'[3]B-GP'!S$6112:S$13000)</f>
        <v>#REF!</v>
      </c>
      <c r="K186" s="36" t="e">
        <f t="array" ref="K186">SUM('[3]B-GP'!$AF$6112:$AF$13000*'[3]B-GP'!$AI$6112:$AI$13000*'[3]B-GP'!T$6112:T$13000)</f>
        <v>#REF!</v>
      </c>
      <c r="L186" s="36" t="e">
        <f t="array" ref="L186">SUM('[3]B-GP'!$AF$6112:$AF$13000*'[3]B-GP'!$AI$6112:$AI$13000*'[3]B-GP'!U$6112:U$13000)</f>
        <v>#REF!</v>
      </c>
      <c r="M186" s="36" t="e">
        <f t="array" ref="M186">SUM('[3]B-GP'!$AF$6112:$AF$13000*'[3]B-GP'!$AI$6112:$AI$13000*'[3]B-GP'!V$6112:V$13000)</f>
        <v>#REF!</v>
      </c>
      <c r="N186" s="36" t="e">
        <f t="array" ref="N186">SUM('[3]B-GP'!$AF$6112:$AF$13000*'[3]B-GP'!$AI$6112:$AI$13000*'[3]B-GP'!W$6112:W$13000)</f>
        <v>#REF!</v>
      </c>
      <c r="O186" s="36" t="e">
        <f t="array" ref="O186">SUM('[3]B-GP'!$AF$6112:$AF$13000*'[3]B-GP'!$AI$6112:$AI$13000*'[3]B-GP'!X$6112:X$13000)</f>
        <v>#REF!</v>
      </c>
      <c r="P186" s="36" t="e">
        <f>CHOOSE([3]MES!$E$10,SUM(D186),SUM(D186:E186),SUM(D186:F186),SUM(D186:G186),SUM(D186:H186),SUM(D186:I186),SUM(D186:J186),SUM(D186:K186),SUM(D186:L186),SUM(D186:M186),SUM(D186:N186),SUM(D186:O186))</f>
        <v>#REF!</v>
      </c>
    </row>
    <row r="187" spans="2:16" ht="12" customHeight="1">
      <c r="B187" s="30" t="s">
        <v>68</v>
      </c>
      <c r="D187" s="36" t="e">
        <f t="array" ref="D187">SUM('[3]B-GP'!$AF$6112:$AF$13000*'[3]B-GP'!$AJ$6112:$AJ$13000*'[3]B-GP'!M$6112:M$13000)</f>
        <v>#REF!</v>
      </c>
      <c r="E187" s="36" t="e">
        <f t="array" ref="E187">SUM('[3]B-GP'!$AF$6112:$AF$13000*'[3]B-GP'!$AJ$6112:$AJ$13000*'[3]B-GP'!N$6112:N$13000)</f>
        <v>#REF!</v>
      </c>
      <c r="F187" s="36" t="e">
        <f t="array" ref="F187">SUM('[3]B-GP'!$AF$6112:$AF$13000*'[3]B-GP'!$AJ$6112:$AJ$13000*'[3]B-GP'!O$6112:O$13000)</f>
        <v>#REF!</v>
      </c>
      <c r="G187" s="36" t="e">
        <f t="array" ref="G187">SUM('[3]B-GP'!$AF$6112:$AF$13000*'[3]B-GP'!$AJ$6112:$AJ$13000*'[3]B-GP'!P$6112:P$13000)</f>
        <v>#REF!</v>
      </c>
      <c r="H187" s="36" t="e">
        <f t="array" ref="H187">SUM('[3]B-GP'!$AF$6112:$AF$13000*'[3]B-GP'!$AJ$6112:$AJ$13000*'[3]B-GP'!Q$6112:Q$13000)</f>
        <v>#REF!</v>
      </c>
      <c r="I187" s="36" t="e">
        <f t="array" ref="I187">SUM('[3]B-GP'!$AF$6112:$AF$13000*'[3]B-GP'!$AJ$6112:$AJ$13000*'[3]B-GP'!R$6112:R$13000)</f>
        <v>#REF!</v>
      </c>
      <c r="J187" s="36" t="e">
        <f t="array" ref="J187">SUM('[3]B-GP'!$AF$6112:$AF$13000*'[3]B-GP'!$AJ$6112:$AJ$13000*'[3]B-GP'!S$6112:S$13000)</f>
        <v>#REF!</v>
      </c>
      <c r="K187" s="36" t="e">
        <f t="array" ref="K187">SUM('[3]B-GP'!$AF$6112:$AF$13000*'[3]B-GP'!$AJ$6112:$AJ$13000*'[3]B-GP'!T$6112:T$13000)</f>
        <v>#REF!</v>
      </c>
      <c r="L187" s="36" t="e">
        <f t="array" ref="L187">SUM('[3]B-GP'!$AF$6112:$AF$13000*'[3]B-GP'!$AJ$6112:$AJ$13000*'[3]B-GP'!U$6112:U$13000)</f>
        <v>#REF!</v>
      </c>
      <c r="M187" s="36" t="e">
        <f t="array" ref="M187">SUM('[3]B-GP'!$AF$6112:$AF$13000*'[3]B-GP'!$AJ$6112:$AJ$13000*'[3]B-GP'!V$6112:V$13000)</f>
        <v>#REF!</v>
      </c>
      <c r="N187" s="36" t="e">
        <f t="array" ref="N187">SUM('[3]B-GP'!$AF$6112:$AF$13000*'[3]B-GP'!$AJ$6112:$AJ$13000*'[3]B-GP'!W$6112:W$13000)</f>
        <v>#REF!</v>
      </c>
      <c r="O187" s="36" t="e">
        <f t="array" ref="O187">SUM('[3]B-GP'!$AF$6112:$AF$13000*'[3]B-GP'!$AJ$6112:$AJ$13000*'[3]B-GP'!X$6112:X$13000)</f>
        <v>#REF!</v>
      </c>
      <c r="P187" s="36" t="e">
        <f>CHOOSE([3]MES!$E$10,SUM(D187),SUM(D187:E187),SUM(D187:F187),SUM(D187:G187),SUM(D187:H187),SUM(D187:I187),SUM(D187:J187),SUM(D187:K187),SUM(D187:L187),SUM(D187:M187),SUM(D187:N187),SUM(D187:O187))</f>
        <v>#REF!</v>
      </c>
    </row>
    <row r="188" spans="2:16" ht="12" customHeight="1">
      <c r="B188" s="30" t="s">
        <v>69</v>
      </c>
      <c r="D188" s="36" t="e">
        <f t="array" ref="D188">SUM(IF("901"='[3]B-GP'!$AB$6112:$AB$13000,1,0)*('[3]B-GP'!$AF$6112:$AF$13000*'[3]B-GP'!$AW$6112:$AW$13000*'[3]B-GP'!M$6112:M$13000))</f>
        <v>#REF!</v>
      </c>
      <c r="E188" s="36" t="e">
        <f t="array" ref="E188">SUM(IF("901"='[3]B-GP'!$AB$6112:$AB$13000,1,0)*('[3]B-GP'!$AF$6112:$AF$13000*'[3]B-GP'!$AW$6112:$AW$13000*'[3]B-GP'!N$6112:N$13000))</f>
        <v>#REF!</v>
      </c>
      <c r="F188" s="36" t="e">
        <f t="array" ref="F188">SUM(IF("901"='[3]B-GP'!$AB$6112:$AB$13000,1,0)*('[3]B-GP'!$AF$6112:$AF$13000*'[3]B-GP'!$AW$6112:$AW$13000*'[3]B-GP'!O$6112:O$13000))</f>
        <v>#REF!</v>
      </c>
      <c r="G188" s="36" t="e">
        <f t="array" ref="G188">SUM(IF("901"='[3]B-GP'!$AB$6112:$AB$13000,1,0)*('[3]B-GP'!$AF$6112:$AF$13000*'[3]B-GP'!$AW$6112:$AW$13000*'[3]B-GP'!P$6112:P$13000))</f>
        <v>#REF!</v>
      </c>
      <c r="H188" s="36" t="e">
        <f t="array" ref="H188">SUM(IF("901"='[3]B-GP'!$AB$6112:$AB$13000,1,0)*('[3]B-GP'!$AF$6112:$AF$13000*'[3]B-GP'!$AW$6112:$AW$13000*'[3]B-GP'!Q$6112:Q$13000))</f>
        <v>#REF!</v>
      </c>
      <c r="I188" s="36" t="e">
        <f t="array" ref="I188">SUM(IF("901"='[3]B-GP'!$AB$6112:$AB$13000,1,0)*('[3]B-GP'!$AF$6112:$AF$13000*'[3]B-GP'!$AW$6112:$AW$13000*'[3]B-GP'!R$6112:R$13000))</f>
        <v>#REF!</v>
      </c>
      <c r="J188" s="36" t="e">
        <f t="array" ref="J188">SUM(IF("901"='[3]B-GP'!$AB$6112:$AB$13000,1,0)*('[3]B-GP'!$AF$6112:$AF$13000*'[3]B-GP'!$AW$6112:$AW$13000*'[3]B-GP'!S$6112:S$13000))</f>
        <v>#REF!</v>
      </c>
      <c r="K188" s="36" t="e">
        <f t="array" ref="K188">SUM(IF("901"='[3]B-GP'!$AB$6112:$AB$13000,1,0)*('[3]B-GP'!$AF$6112:$AF$13000*'[3]B-GP'!$AW$6112:$AW$13000*'[3]B-GP'!T$6112:T$13000))</f>
        <v>#REF!</v>
      </c>
      <c r="L188" s="36" t="e">
        <f t="array" ref="L188">SUM(IF("901"='[3]B-GP'!$AB$6112:$AB$13000,1,0)*('[3]B-GP'!$AF$6112:$AF$13000*'[3]B-GP'!$AW$6112:$AW$13000*'[3]B-GP'!U$6112:U$13000))</f>
        <v>#REF!</v>
      </c>
      <c r="M188" s="36" t="e">
        <f t="array" ref="M188">SUM(IF("901"='[3]B-GP'!$AB$6112:$AB$13000,1,0)*('[3]B-GP'!$AF$6112:$AF$13000*'[3]B-GP'!$AW$6112:$AW$13000*'[3]B-GP'!V$6112:V$13000))</f>
        <v>#REF!</v>
      </c>
      <c r="N188" s="36" t="e">
        <f t="array" ref="N188">SUM(IF("901"='[3]B-GP'!$AB$6112:$AB$13000,1,0)*('[3]B-GP'!$AF$6112:$AF$13000*'[3]B-GP'!$AW$6112:$AW$13000*'[3]B-GP'!W$6112:W$13000))</f>
        <v>#REF!</v>
      </c>
      <c r="O188" s="36" t="e">
        <f t="array" ref="O188">SUM(IF("901"='[3]B-GP'!$AB$6112:$AB$13000,1,0)*('[3]B-GP'!$AF$6112:$AF$13000*'[3]B-GP'!$AW$6112:$AW$13000*'[3]B-GP'!X$6112:X$13000))</f>
        <v>#REF!</v>
      </c>
      <c r="P188" s="36" t="e">
        <f>CHOOSE([3]MES!$E$10,SUM(D188),SUM(D188:E188),SUM(D188:F188),SUM(D188:G188),SUM(D188:H188),SUM(D188:I188),SUM(D188:J188),SUM(D188:K188),SUM(D188:L188),SUM(D188:M188),SUM(D188:N188),SUM(D188:O188))</f>
        <v>#REF!</v>
      </c>
    </row>
    <row r="189" spans="2:16" ht="12" customHeight="1"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</row>
    <row r="190" spans="2:16" ht="12" customHeight="1"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</row>
    <row r="191" spans="2:16" ht="12" customHeight="1">
      <c r="B191" s="38" t="s">
        <v>70</v>
      </c>
      <c r="D191" s="39" t="e">
        <f t="shared" ref="D191:P191" si="41">SUM(D184:D190)</f>
        <v>#REF!</v>
      </c>
      <c r="E191" s="39" t="e">
        <f t="shared" si="41"/>
        <v>#REF!</v>
      </c>
      <c r="F191" s="39" t="e">
        <f t="shared" si="41"/>
        <v>#REF!</v>
      </c>
      <c r="G191" s="39" t="e">
        <f t="shared" si="41"/>
        <v>#REF!</v>
      </c>
      <c r="H191" s="39" t="e">
        <f t="shared" si="41"/>
        <v>#REF!</v>
      </c>
      <c r="I191" s="39" t="e">
        <f t="shared" si="41"/>
        <v>#REF!</v>
      </c>
      <c r="J191" s="39" t="e">
        <f t="shared" si="41"/>
        <v>#REF!</v>
      </c>
      <c r="K191" s="39" t="e">
        <f t="shared" si="41"/>
        <v>#REF!</v>
      </c>
      <c r="L191" s="39" t="e">
        <f t="shared" si="41"/>
        <v>#REF!</v>
      </c>
      <c r="M191" s="39" t="e">
        <f t="shared" si="41"/>
        <v>#REF!</v>
      </c>
      <c r="N191" s="39" t="e">
        <f t="shared" si="41"/>
        <v>#REF!</v>
      </c>
      <c r="O191" s="39" t="e">
        <f t="shared" si="41"/>
        <v>#REF!</v>
      </c>
      <c r="P191" s="39" t="e">
        <f t="shared" si="41"/>
        <v>#REF!</v>
      </c>
    </row>
    <row r="192" spans="2:16" ht="12" customHeight="1"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</row>
    <row r="193" spans="2:16" ht="12" customHeight="1">
      <c r="B193" s="30" t="s">
        <v>71</v>
      </c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>
        <f>CHOOSE([3]MES!$E$10,SUM(D193),SUM(D193:E193),SUM(D193:F193),SUM(D193:G193),SUM(D193:H193),SUM(D193:I193),SUM(D193:J193),SUM(D193:K193),SUM(D193:L193),SUM(D193:M193),SUM(D193:N193),SUM(D193:O193))</f>
        <v>0</v>
      </c>
    </row>
    <row r="194" spans="2:16" ht="12" customHeight="1">
      <c r="B194" s="30" t="s">
        <v>72</v>
      </c>
      <c r="D194" s="36" t="e">
        <f t="array" ref="D194">SUM('[3]B-GP'!$AF$6112:$AF$13000*'[3]B-GP'!$AK$6112:$AK$13000*'[3]B-GP'!M$6112:M$13000)</f>
        <v>#REF!</v>
      </c>
      <c r="E194" s="36" t="e">
        <f t="array" ref="E194">SUM('[3]B-GP'!$AF$6112:$AF$13000*'[3]B-GP'!$AK$6112:$AK$13000*'[3]B-GP'!N$6112:N$13000)</f>
        <v>#REF!</v>
      </c>
      <c r="F194" s="36" t="e">
        <f t="array" ref="F194">SUM('[3]B-GP'!$AF$6112:$AF$13000*'[3]B-GP'!$AK$6112:$AK$13000*'[3]B-GP'!O$6112:O$13000)</f>
        <v>#REF!</v>
      </c>
      <c r="G194" s="36" t="e">
        <f t="array" ref="G194">SUM('[3]B-GP'!$AF$6112:$AF$13000*'[3]B-GP'!$AK$6112:$AK$13000*'[3]B-GP'!P$6112:P$13000)</f>
        <v>#REF!</v>
      </c>
      <c r="H194" s="36" t="e">
        <f t="array" ref="H194">SUM('[3]B-GP'!$AF$6112:$AF$13000*'[3]B-GP'!$AK$6112:$AK$13000*'[3]B-GP'!Q$6112:Q$13000)</f>
        <v>#REF!</v>
      </c>
      <c r="I194" s="36" t="e">
        <f t="array" ref="I194">SUM('[3]B-GP'!$AF$6112:$AF$13000*'[3]B-GP'!$AK$6112:$AK$13000*'[3]B-GP'!R$6112:R$13000)</f>
        <v>#REF!</v>
      </c>
      <c r="J194" s="36" t="e">
        <f t="array" ref="J194">SUM('[3]B-GP'!$AF$6112:$AF$13000*'[3]B-GP'!$AK$6112:$AK$13000*'[3]B-GP'!S$6112:S$13000)</f>
        <v>#REF!</v>
      </c>
      <c r="K194" s="36" t="e">
        <f t="array" ref="K194">SUM('[3]B-GP'!$AF$6112:$AF$13000*'[3]B-GP'!$AK$6112:$AK$13000*'[3]B-GP'!T$6112:T$13000)</f>
        <v>#REF!</v>
      </c>
      <c r="L194" s="36" t="e">
        <f t="array" ref="L194">SUM('[3]B-GP'!$AF$6112:$AF$13000*'[3]B-GP'!$AK$6112:$AK$13000*'[3]B-GP'!U$6112:U$13000)</f>
        <v>#REF!</v>
      </c>
      <c r="M194" s="36" t="e">
        <f t="array" ref="M194">SUM('[3]B-GP'!$AF$6112:$AF$13000*'[3]B-GP'!$AK$6112:$AK$13000*'[3]B-GP'!V$6112:V$13000)</f>
        <v>#REF!</v>
      </c>
      <c r="N194" s="36" t="e">
        <f t="array" ref="N194">SUM('[3]B-GP'!$AF$6112:$AF$13000*'[3]B-GP'!$AK$6112:$AK$13000*'[3]B-GP'!W$6112:W$13000)</f>
        <v>#REF!</v>
      </c>
      <c r="O194" s="36" t="e">
        <f t="array" ref="O194">SUM('[3]B-GP'!$AF$6112:$AF$13000*'[3]B-GP'!$AK$6112:$AK$13000*'[3]B-GP'!X$6112:X$13000)</f>
        <v>#REF!</v>
      </c>
      <c r="P194" s="36" t="e">
        <f>CHOOSE([3]MES!$E$10,SUM(D194),SUM(D194:E194),SUM(D194:F194),SUM(D194:G194),SUM(D194:H194),SUM(D194:I194),SUM(D194:J194),SUM(D194:K194),SUM(D194:L194),SUM(D194:M194),SUM(D194:N194),SUM(D194:O194))</f>
        <v>#REF!</v>
      </c>
    </row>
    <row r="195" spans="2:16" ht="12" customHeight="1">
      <c r="B195" s="30" t="s">
        <v>73</v>
      </c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>
        <f>CHOOSE([3]MES!$E$10,SUM(D195),SUM(D195:E195),SUM(D195:F195),SUM(D195:G195),SUM(D195:H195),SUM(D195:I195),SUM(D195:J195),SUM(D195:K195),SUM(D195:L195),SUM(D195:M195),SUM(D195:N195),SUM(D195:O195))</f>
        <v>0</v>
      </c>
    </row>
    <row r="196" spans="2:16" ht="12" customHeight="1">
      <c r="B196" s="30" t="s">
        <v>74</v>
      </c>
      <c r="D196" s="36" t="e">
        <f t="array" ref="D196">SUM('[3]B-GP'!$AF$6112:$AF$13000*'[3]B-GP'!$AL$6112:$AL$13000*'[3]B-GP'!M$6112:M$13000)</f>
        <v>#REF!</v>
      </c>
      <c r="E196" s="36" t="e">
        <f t="array" ref="E196">SUM('[3]B-GP'!$AF$6112:$AF$13000*'[3]B-GP'!$AL$6112:$AL$13000*'[3]B-GP'!N$6112:N$13000)</f>
        <v>#REF!</v>
      </c>
      <c r="F196" s="36" t="e">
        <f t="array" ref="F196">SUM('[3]B-GP'!$AF$6112:$AF$13000*'[3]B-GP'!$AL$6112:$AL$13000*'[3]B-GP'!O$6112:O$13000)</f>
        <v>#REF!</v>
      </c>
      <c r="G196" s="36" t="e">
        <f t="array" ref="G196">SUM('[3]B-GP'!$AF$6112:$AF$13000*'[3]B-GP'!$AL$6112:$AL$13000*'[3]B-GP'!P$6112:P$13000)</f>
        <v>#REF!</v>
      </c>
      <c r="H196" s="36" t="e">
        <f t="array" ref="H196">SUM('[3]B-GP'!$AF$6112:$AF$13000*'[3]B-GP'!$AL$6112:$AL$13000*'[3]B-GP'!Q$6112:Q$13000)</f>
        <v>#REF!</v>
      </c>
      <c r="I196" s="36" t="e">
        <f t="array" ref="I196">SUM('[3]B-GP'!$AF$6112:$AF$13000*'[3]B-GP'!$AL$6112:$AL$13000*'[3]B-GP'!R$6112:R$13000)</f>
        <v>#REF!</v>
      </c>
      <c r="J196" s="36" t="e">
        <f t="array" ref="J196">SUM('[3]B-GP'!$AF$6112:$AF$13000*'[3]B-GP'!$AL$6112:$AL$13000*'[3]B-GP'!S$6112:S$13000)</f>
        <v>#REF!</v>
      </c>
      <c r="K196" s="36" t="e">
        <f t="array" ref="K196">SUM('[3]B-GP'!$AF$6112:$AF$13000*'[3]B-GP'!$AL$6112:$AL$13000*'[3]B-GP'!T$6112:T$13000)</f>
        <v>#REF!</v>
      </c>
      <c r="L196" s="36" t="e">
        <f t="array" ref="L196">SUM('[3]B-GP'!$AF$6112:$AF$13000*'[3]B-GP'!$AL$6112:$AL$13000*'[3]B-GP'!U$6112:U$13000)</f>
        <v>#REF!</v>
      </c>
      <c r="M196" s="36" t="e">
        <f t="array" ref="M196">SUM('[3]B-GP'!$AF$6112:$AF$13000*'[3]B-GP'!$AL$6112:$AL$13000*'[3]B-GP'!V$6112:V$13000)</f>
        <v>#REF!</v>
      </c>
      <c r="N196" s="36" t="e">
        <f t="array" ref="N196">SUM('[3]B-GP'!$AF$6112:$AF$13000*'[3]B-GP'!$AL$6112:$AL$13000*'[3]B-GP'!W$6112:W$13000)</f>
        <v>#REF!</v>
      </c>
      <c r="O196" s="36" t="e">
        <f t="array" ref="O196">SUM('[3]B-GP'!$AF$6112:$AF$13000*'[3]B-GP'!$AL$6112:$AL$13000*'[3]B-GP'!X$6112:X$13000)</f>
        <v>#REF!</v>
      </c>
      <c r="P196" s="36" t="e">
        <f>CHOOSE([3]MES!$E$10,SUM(D196),SUM(D196:E196),SUM(D196:F196),SUM(D196:G196),SUM(D196:H196),SUM(D196:I196),SUM(D196:J196),SUM(D196:K196),SUM(D196:L196),SUM(D196:M196),SUM(D196:N196),SUM(D196:O196))</f>
        <v>#REF!</v>
      </c>
    </row>
    <row r="197" spans="2:16" ht="12" customHeight="1">
      <c r="B197" s="30" t="s">
        <v>75</v>
      </c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>
        <f>CHOOSE([3]MES!$E$10,SUM(D197),SUM(D197:E197),SUM(D197:F197),SUM(D197:G197),SUM(D197:H197),SUM(D197:I197),SUM(D197:J197),SUM(D197:K197),SUM(D197:L197),SUM(D197:M197),SUM(D197:N197),SUM(D197:O197))</f>
        <v>0</v>
      </c>
    </row>
    <row r="198" spans="2:16" ht="12" customHeight="1">
      <c r="B198" s="30" t="s">
        <v>76</v>
      </c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>
        <f>CHOOSE([3]MES!$E$10,SUM(D198),SUM(D198:E198),SUM(D198:F198),SUM(D198:G198),SUM(D198:H198),SUM(D198:I198),SUM(D198:J198),SUM(D198:K198),SUM(D198:L198),SUM(D198:M198),SUM(D198:N198),SUM(D198:O198))</f>
        <v>0</v>
      </c>
    </row>
    <row r="199" spans="2:16" ht="12" customHeight="1"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</row>
    <row r="200" spans="2:16" ht="12" customHeight="1"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</row>
    <row r="201" spans="2:16" ht="12" customHeight="1">
      <c r="B201" s="38" t="s">
        <v>77</v>
      </c>
      <c r="D201" s="39" t="e">
        <f t="shared" ref="D201:P201" si="42">SUM(D193:D200)</f>
        <v>#REF!</v>
      </c>
      <c r="E201" s="39" t="e">
        <f t="shared" si="42"/>
        <v>#REF!</v>
      </c>
      <c r="F201" s="39" t="e">
        <f t="shared" si="42"/>
        <v>#REF!</v>
      </c>
      <c r="G201" s="39" t="e">
        <f t="shared" si="42"/>
        <v>#REF!</v>
      </c>
      <c r="H201" s="39" t="e">
        <f t="shared" si="42"/>
        <v>#REF!</v>
      </c>
      <c r="I201" s="39" t="e">
        <f t="shared" si="42"/>
        <v>#REF!</v>
      </c>
      <c r="J201" s="39" t="e">
        <f t="shared" si="42"/>
        <v>#REF!</v>
      </c>
      <c r="K201" s="39" t="e">
        <f t="shared" si="42"/>
        <v>#REF!</v>
      </c>
      <c r="L201" s="39" t="e">
        <f t="shared" si="42"/>
        <v>#REF!</v>
      </c>
      <c r="M201" s="39" t="e">
        <f t="shared" si="42"/>
        <v>#REF!</v>
      </c>
      <c r="N201" s="39" t="e">
        <f t="shared" si="42"/>
        <v>#REF!</v>
      </c>
      <c r="O201" s="39" t="e">
        <f t="shared" si="42"/>
        <v>#REF!</v>
      </c>
      <c r="P201" s="39" t="e">
        <f t="shared" si="42"/>
        <v>#REF!</v>
      </c>
    </row>
    <row r="202" spans="2:16" ht="12" customHeight="1"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</row>
    <row r="203" spans="2:16" ht="12" customHeight="1">
      <c r="B203" s="30" t="s">
        <v>78</v>
      </c>
      <c r="D203" s="36" t="e">
        <f t="array" ref="D203">SUM('[3]B-GP'!$AF$6112:$AF$13000*'[3]B-GP'!$AM$6112:$AM$13000*'[3]B-GP'!M$6112:M$13000)</f>
        <v>#REF!</v>
      </c>
      <c r="E203" s="36" t="e">
        <f t="array" ref="E203">SUM('[3]B-GP'!$AF$6112:$AF$13000*'[3]B-GP'!$AM$6112:$AM$13000*'[3]B-GP'!N$6112:N$13000)</f>
        <v>#REF!</v>
      </c>
      <c r="F203" s="36" t="e">
        <f t="array" ref="F203">SUM('[3]B-GP'!$AF$6112:$AF$13000*'[3]B-GP'!$AM$6112:$AM$13000*'[3]B-GP'!O$6112:O$13000)</f>
        <v>#REF!</v>
      </c>
      <c r="G203" s="36" t="e">
        <f t="array" ref="G203">SUM('[3]B-GP'!$AF$6112:$AF$13000*'[3]B-GP'!$AM$6112:$AM$13000*'[3]B-GP'!P$6112:P$13000)</f>
        <v>#REF!</v>
      </c>
      <c r="H203" s="36" t="e">
        <f t="array" ref="H203">SUM('[3]B-GP'!$AF$6112:$AF$13000*'[3]B-GP'!$AM$6112:$AM$13000*'[3]B-GP'!Q$6112:Q$13000)</f>
        <v>#REF!</v>
      </c>
      <c r="I203" s="36" t="e">
        <f t="array" ref="I203">SUM('[3]B-GP'!$AF$6112:$AF$13000*'[3]B-GP'!$AM$6112:$AM$13000*'[3]B-GP'!R$6112:R$13000)</f>
        <v>#REF!</v>
      </c>
      <c r="J203" s="36" t="e">
        <f t="array" ref="J203">SUM('[3]B-GP'!$AF$6112:$AF$13000*'[3]B-GP'!$AM$6112:$AM$13000*'[3]B-GP'!S$6112:S$13000)</f>
        <v>#REF!</v>
      </c>
      <c r="K203" s="36" t="e">
        <f t="array" ref="K203">SUM('[3]B-GP'!$AF$6112:$AF$13000*'[3]B-GP'!$AM$6112:$AM$13000*'[3]B-GP'!T$6112:T$13000)</f>
        <v>#REF!</v>
      </c>
      <c r="L203" s="36" t="e">
        <f t="array" ref="L203">SUM('[3]B-GP'!$AF$6112:$AF$13000*'[3]B-GP'!$AM$6112:$AM$13000*'[3]B-GP'!U$6112:U$13000)</f>
        <v>#REF!</v>
      </c>
      <c r="M203" s="36" t="e">
        <f t="array" ref="M203">SUM('[3]B-GP'!$AF$6112:$AF$13000*'[3]B-GP'!$AM$6112:$AM$13000*'[3]B-GP'!V$6112:V$13000)</f>
        <v>#REF!</v>
      </c>
      <c r="N203" s="36" t="e">
        <f t="array" ref="N203">SUM('[3]B-GP'!$AF$6112:$AF$13000*'[3]B-GP'!$AM$6112:$AM$13000*'[3]B-GP'!W$6112:W$13000)</f>
        <v>#REF!</v>
      </c>
      <c r="O203" s="36" t="e">
        <f t="array" ref="O203">SUM('[3]B-GP'!$AF$6112:$AF$13000*'[3]B-GP'!$AM$6112:$AM$13000*'[3]B-GP'!X$6112:X$13000)</f>
        <v>#REF!</v>
      </c>
      <c r="P203" s="36" t="e">
        <f>CHOOSE([3]MES!$E$10,SUM(D203),SUM(D203:E203),SUM(D203:F203),SUM(D203:G203),SUM(D203:H203),SUM(D203:I203),SUM(D203:J203),SUM(D203:K203),SUM(D203:L203),SUM(D203:M203),SUM(D203:N203),SUM(D203:O203))</f>
        <v>#REF!</v>
      </c>
    </row>
    <row r="204" spans="2:16" ht="12" customHeight="1">
      <c r="B204" s="30" t="s">
        <v>79</v>
      </c>
      <c r="D204" s="36" t="e">
        <f t="array" ref="D204">SUM('[3]B-GP'!$AF$6112:$AF$13000*'[3]B-GP'!$AN$6112:$AN$13000*'[3]B-GP'!M$6112:M$13000)</f>
        <v>#REF!</v>
      </c>
      <c r="E204" s="36" t="e">
        <f t="array" ref="E204">SUM('[3]B-GP'!$AF$6112:$AF$13000*'[3]B-GP'!$AN$6112:$AN$13000*'[3]B-GP'!N$6112:N$13000)</f>
        <v>#REF!</v>
      </c>
      <c r="F204" s="36" t="e">
        <f t="array" ref="F204">SUM('[3]B-GP'!$AF$6112:$AF$13000*'[3]B-GP'!$AN$6112:$AN$13000*'[3]B-GP'!O$6112:O$13000)</f>
        <v>#REF!</v>
      </c>
      <c r="G204" s="36" t="e">
        <f t="array" ref="G204">SUM('[3]B-GP'!$AF$6112:$AF$13000*'[3]B-GP'!$AN$6112:$AN$13000*'[3]B-GP'!P$6112:P$13000)</f>
        <v>#REF!</v>
      </c>
      <c r="H204" s="36" t="e">
        <f t="array" ref="H204">SUM('[3]B-GP'!$AF$6112:$AF$13000*'[3]B-GP'!$AN$6112:$AN$13000*'[3]B-GP'!Q$6112:Q$13000)</f>
        <v>#REF!</v>
      </c>
      <c r="I204" s="36" t="e">
        <f t="array" ref="I204">SUM('[3]B-GP'!$AF$6112:$AF$13000*'[3]B-GP'!$AN$6112:$AN$13000*'[3]B-GP'!R$6112:R$13000)</f>
        <v>#REF!</v>
      </c>
      <c r="J204" s="36" t="e">
        <f t="array" ref="J204">SUM('[3]B-GP'!$AF$6112:$AF$13000*'[3]B-GP'!$AN$6112:$AN$13000*'[3]B-GP'!S$6112:S$13000)</f>
        <v>#REF!</v>
      </c>
      <c r="K204" s="36" t="e">
        <f t="array" ref="K204">SUM('[3]B-GP'!$AF$6112:$AF$13000*'[3]B-GP'!$AN$6112:$AN$13000*'[3]B-GP'!T$6112:T$13000)</f>
        <v>#REF!</v>
      </c>
      <c r="L204" s="36" t="e">
        <f t="array" ref="L204">SUM('[3]B-GP'!$AF$6112:$AF$13000*'[3]B-GP'!$AN$6112:$AN$13000*'[3]B-GP'!U$6112:U$13000)</f>
        <v>#REF!</v>
      </c>
      <c r="M204" s="36" t="e">
        <f t="array" ref="M204">SUM('[3]B-GP'!$AF$6112:$AF$13000*'[3]B-GP'!$AN$6112:$AN$13000*'[3]B-GP'!V$6112:V$13000)</f>
        <v>#REF!</v>
      </c>
      <c r="N204" s="36" t="e">
        <f t="array" ref="N204">SUM('[3]B-GP'!$AF$6112:$AF$13000*'[3]B-GP'!$AN$6112:$AN$13000*'[3]B-GP'!W$6112:W$13000)</f>
        <v>#REF!</v>
      </c>
      <c r="O204" s="36" t="e">
        <f t="array" ref="O204">SUM('[3]B-GP'!$AF$6112:$AF$13000*'[3]B-GP'!$AN$6112:$AN$13000*'[3]B-GP'!X$6112:X$13000)</f>
        <v>#REF!</v>
      </c>
      <c r="P204" s="36" t="e">
        <f>CHOOSE([3]MES!$E$10,SUM(D204),SUM(D204:E204),SUM(D204:F204),SUM(D204:G204),SUM(D204:H204),SUM(D204:I204),SUM(D204:J204),SUM(D204:K204),SUM(D204:L204),SUM(D204:M204),SUM(D204:N204),SUM(D204:O204))</f>
        <v>#REF!</v>
      </c>
    </row>
    <row r="205" spans="2:16" ht="12" customHeight="1">
      <c r="B205" s="30" t="s">
        <v>80</v>
      </c>
      <c r="D205" s="36" t="e">
        <f t="array" ref="D205">SUM('[3]B-GP'!$AF$6112:$AF$13000*'[3]B-GP'!$AO$6112:$AO$13000*'[3]B-GP'!M$6112:M$13000)</f>
        <v>#REF!</v>
      </c>
      <c r="E205" s="36" t="e">
        <f t="array" ref="E205">SUM('[3]B-GP'!$AF$6112:$AF$13000*'[3]B-GP'!$AO$6112:$AO$13000*'[3]B-GP'!N$6112:N$13000)</f>
        <v>#REF!</v>
      </c>
      <c r="F205" s="36" t="e">
        <f t="array" ref="F205">SUM('[3]B-GP'!$AF$6112:$AF$13000*'[3]B-GP'!$AO$6112:$AO$13000*'[3]B-GP'!O$6112:O$13000)</f>
        <v>#REF!</v>
      </c>
      <c r="G205" s="36" t="e">
        <f t="array" ref="G205">SUM('[3]B-GP'!$AF$6112:$AF$13000*'[3]B-GP'!$AO$6112:$AO$13000*'[3]B-GP'!P$6112:P$13000)</f>
        <v>#REF!</v>
      </c>
      <c r="H205" s="36" t="e">
        <f t="array" ref="H205">SUM('[3]B-GP'!$AF$6112:$AF$13000*'[3]B-GP'!$AO$6112:$AO$13000*'[3]B-GP'!Q$6112:Q$13000)</f>
        <v>#REF!</v>
      </c>
      <c r="I205" s="36" t="e">
        <f t="array" ref="I205">SUM('[3]B-GP'!$AF$6112:$AF$13000*'[3]B-GP'!$AO$6112:$AO$13000*'[3]B-GP'!R$6112:R$13000)</f>
        <v>#REF!</v>
      </c>
      <c r="J205" s="36" t="e">
        <f t="array" ref="J205">SUM('[3]B-GP'!$AF$6112:$AF$13000*'[3]B-GP'!$AO$6112:$AO$13000*'[3]B-GP'!S$6112:S$13000)</f>
        <v>#REF!</v>
      </c>
      <c r="K205" s="36" t="e">
        <f t="array" ref="K205">SUM('[3]B-GP'!$AF$6112:$AF$13000*'[3]B-GP'!$AO$6112:$AO$13000*'[3]B-GP'!T$6112:T$13000)</f>
        <v>#REF!</v>
      </c>
      <c r="L205" s="36" t="e">
        <f t="array" ref="L205">SUM('[3]B-GP'!$AF$6112:$AF$13000*'[3]B-GP'!$AO$6112:$AO$13000*'[3]B-GP'!U$6112:U$13000)</f>
        <v>#REF!</v>
      </c>
      <c r="M205" s="36" t="e">
        <f t="array" ref="M205">SUM('[3]B-GP'!$AF$6112:$AF$13000*'[3]B-GP'!$AO$6112:$AO$13000*'[3]B-GP'!V$6112:V$13000)</f>
        <v>#REF!</v>
      </c>
      <c r="N205" s="36" t="e">
        <f t="array" ref="N205">SUM('[3]B-GP'!$AF$6112:$AF$13000*'[3]B-GP'!$AO$6112:$AO$13000*'[3]B-GP'!W$6112:W$13000)</f>
        <v>#REF!</v>
      </c>
      <c r="O205" s="36" t="e">
        <f t="array" ref="O205">SUM('[3]B-GP'!$AF$6112:$AF$13000*'[3]B-GP'!$AO$6112:$AO$13000*'[3]B-GP'!X$6112:X$13000)</f>
        <v>#REF!</v>
      </c>
      <c r="P205" s="36" t="e">
        <f>CHOOSE([3]MES!$E$10,SUM(D205),SUM(D205:E205),SUM(D205:F205),SUM(D205:G205),SUM(D205:H205),SUM(D205:I205),SUM(D205:J205),SUM(D205:K205),SUM(D205:L205),SUM(D205:M205),SUM(D205:N205),SUM(D205:O205))</f>
        <v>#REF!</v>
      </c>
    </row>
    <row r="206" spans="2:16" ht="12" customHeight="1">
      <c r="B206" s="30" t="s">
        <v>81</v>
      </c>
      <c r="D206" s="36" t="e">
        <f t="array" ref="D206">SUM('[3]B-GP'!$AF$6112:$AF$13000*'[3]B-GP'!$AP$6112:$AP$13000*'[3]B-GP'!M$6112:M$13000)</f>
        <v>#REF!</v>
      </c>
      <c r="E206" s="36" t="e">
        <f t="array" ref="E206">SUM('[3]B-GP'!$AF$6112:$AF$13000*'[3]B-GP'!$AP$6112:$AP$13000*'[3]B-GP'!N$6112:N$13000)</f>
        <v>#REF!</v>
      </c>
      <c r="F206" s="36" t="e">
        <f t="array" ref="F206">SUM('[3]B-GP'!$AF$6112:$AF$13000*'[3]B-GP'!$AP$6112:$AP$13000*'[3]B-GP'!O$6112:O$13000)</f>
        <v>#REF!</v>
      </c>
      <c r="G206" s="36" t="e">
        <f t="array" ref="G206">SUM('[3]B-GP'!$AF$6112:$AF$13000*'[3]B-GP'!$AP$6112:$AP$13000*'[3]B-GP'!P$6112:P$13000)</f>
        <v>#REF!</v>
      </c>
      <c r="H206" s="36" t="e">
        <f t="array" ref="H206">SUM('[3]B-GP'!$AF$6112:$AF$13000*'[3]B-GP'!$AP$6112:$AP$13000*'[3]B-GP'!Q$6112:Q$13000)</f>
        <v>#REF!</v>
      </c>
      <c r="I206" s="36" t="e">
        <f t="array" ref="I206">SUM('[3]B-GP'!$AF$6112:$AF$13000*'[3]B-GP'!$AP$6112:$AP$13000*'[3]B-GP'!R$6112:R$13000)</f>
        <v>#REF!</v>
      </c>
      <c r="J206" s="36" t="e">
        <f t="array" ref="J206">SUM('[3]B-GP'!$AF$6112:$AF$13000*'[3]B-GP'!$AP$6112:$AP$13000*'[3]B-GP'!S$6112:S$13000)</f>
        <v>#REF!</v>
      </c>
      <c r="K206" s="36" t="e">
        <f t="array" ref="K206">SUM('[3]B-GP'!$AF$6112:$AF$13000*'[3]B-GP'!$AP$6112:$AP$13000*'[3]B-GP'!T$6112:T$13000)</f>
        <v>#REF!</v>
      </c>
      <c r="L206" s="36" t="e">
        <f t="array" ref="L206">SUM('[3]B-GP'!$AF$6112:$AF$13000*'[3]B-GP'!$AP$6112:$AP$13000*'[3]B-GP'!U$6112:U$13000)</f>
        <v>#REF!</v>
      </c>
      <c r="M206" s="36" t="e">
        <f t="array" ref="M206">SUM('[3]B-GP'!$AF$6112:$AF$13000*'[3]B-GP'!$AP$6112:$AP$13000*'[3]B-GP'!V$6112:V$13000)</f>
        <v>#REF!</v>
      </c>
      <c r="N206" s="36" t="e">
        <f t="array" ref="N206">SUM('[3]B-GP'!$AF$6112:$AF$13000*'[3]B-GP'!$AP$6112:$AP$13000*'[3]B-GP'!W$6112:W$13000)</f>
        <v>#REF!</v>
      </c>
      <c r="O206" s="36" t="e">
        <f t="array" ref="O206">SUM('[3]B-GP'!$AF$6112:$AF$13000*'[3]B-GP'!$AP$6112:$AP$13000*'[3]B-GP'!X$6112:X$13000)</f>
        <v>#REF!</v>
      </c>
      <c r="P206" s="36" t="e">
        <f>CHOOSE([3]MES!$E$10,SUM(D206),SUM(D206:E206),SUM(D206:F206),SUM(D206:G206),SUM(D206:H206),SUM(D206:I206),SUM(D206:J206),SUM(D206:K206),SUM(D206:L206),SUM(D206:M206),SUM(D206:N206),SUM(D206:O206))</f>
        <v>#REF!</v>
      </c>
    </row>
    <row r="207" spans="2:16" ht="12" customHeight="1">
      <c r="B207" s="30" t="s">
        <v>82</v>
      </c>
      <c r="D207" s="36" t="e">
        <f t="array" ref="D207">SUM('[3]B-GP'!$AF$6112:$AF$13000*'[3]B-GP'!$AQ$6112:$AQ$13000*'[3]B-GP'!M$6112:M$13000)</f>
        <v>#REF!</v>
      </c>
      <c r="E207" s="36" t="e">
        <f t="array" ref="E207">SUM('[3]B-GP'!$AF$6112:$AF$13000*'[3]B-GP'!$AQ$6112:$AQ$13000*'[3]B-GP'!N$6112:N$13000)</f>
        <v>#REF!</v>
      </c>
      <c r="F207" s="36" t="e">
        <f t="array" ref="F207">SUM('[3]B-GP'!$AF$6112:$AF$13000*'[3]B-GP'!$AQ$6112:$AQ$13000*'[3]B-GP'!O$6112:O$13000)</f>
        <v>#REF!</v>
      </c>
      <c r="G207" s="36" t="e">
        <f t="array" ref="G207">SUM('[3]B-GP'!$AF$6112:$AF$13000*'[3]B-GP'!$AQ$6112:$AQ$13000*'[3]B-GP'!P$6112:P$13000)</f>
        <v>#REF!</v>
      </c>
      <c r="H207" s="36" t="e">
        <f t="array" ref="H207">SUM('[3]B-GP'!$AF$6112:$AF$13000*'[3]B-GP'!$AQ$6112:$AQ$13000*'[3]B-GP'!Q$6112:Q$13000)</f>
        <v>#REF!</v>
      </c>
      <c r="I207" s="36" t="e">
        <f t="array" ref="I207">SUM('[3]B-GP'!$AF$6112:$AF$13000*'[3]B-GP'!$AQ$6112:$AQ$13000*'[3]B-GP'!R$6112:R$13000)</f>
        <v>#REF!</v>
      </c>
      <c r="J207" s="36" t="e">
        <f t="array" ref="J207">SUM('[3]B-GP'!$AF$6112:$AF$13000*'[3]B-GP'!$AQ$6112:$AQ$13000*'[3]B-GP'!S$6112:S$13000)</f>
        <v>#REF!</v>
      </c>
      <c r="K207" s="36" t="e">
        <f t="array" ref="K207">SUM('[3]B-GP'!$AF$6112:$AF$13000*'[3]B-GP'!$AQ$6112:$AQ$13000*'[3]B-GP'!T$6112:T$13000)</f>
        <v>#REF!</v>
      </c>
      <c r="L207" s="36" t="e">
        <f t="array" ref="L207">SUM('[3]B-GP'!$AF$6112:$AF$13000*'[3]B-GP'!$AQ$6112:$AQ$13000*'[3]B-GP'!U$6112:U$13000)</f>
        <v>#REF!</v>
      </c>
      <c r="M207" s="36" t="e">
        <f t="array" ref="M207">SUM('[3]B-GP'!$AF$6112:$AF$13000*'[3]B-GP'!$AQ$6112:$AQ$13000*'[3]B-GP'!V$6112:V$13000)</f>
        <v>#REF!</v>
      </c>
      <c r="N207" s="36" t="e">
        <f t="array" ref="N207">SUM('[3]B-GP'!$AF$6112:$AF$13000*'[3]B-GP'!$AQ$6112:$AQ$13000*'[3]B-GP'!W$6112:W$13000)</f>
        <v>#REF!</v>
      </c>
      <c r="O207" s="36" t="e">
        <f t="array" ref="O207">SUM('[3]B-GP'!$AF$6112:$AF$13000*'[3]B-GP'!$AQ$6112:$AQ$13000*'[3]B-GP'!X$6112:X$13000)</f>
        <v>#REF!</v>
      </c>
      <c r="P207" s="36" t="e">
        <f>CHOOSE([3]MES!$E$10,SUM(D207),SUM(D207:E207),SUM(D207:F207),SUM(D207:G207),SUM(D207:H207),SUM(D207:I207),SUM(D207:J207),SUM(D207:K207),SUM(D207:L207),SUM(D207:M207),SUM(D207:N207),SUM(D207:O207))</f>
        <v>#REF!</v>
      </c>
    </row>
    <row r="208" spans="2:16" ht="12" customHeight="1"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</row>
    <row r="209" spans="2:16" ht="12" customHeight="1"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</row>
    <row r="210" spans="2:16" ht="12" customHeight="1">
      <c r="B210" s="38" t="s">
        <v>83</v>
      </c>
      <c r="D210" s="39" t="e">
        <f t="shared" ref="D210:P210" si="43">SUM(D203:D209)</f>
        <v>#REF!</v>
      </c>
      <c r="E210" s="39" t="e">
        <f t="shared" si="43"/>
        <v>#REF!</v>
      </c>
      <c r="F210" s="39" t="e">
        <f t="shared" si="43"/>
        <v>#REF!</v>
      </c>
      <c r="G210" s="39" t="e">
        <f t="shared" si="43"/>
        <v>#REF!</v>
      </c>
      <c r="H210" s="39" t="e">
        <f t="shared" si="43"/>
        <v>#REF!</v>
      </c>
      <c r="I210" s="39" t="e">
        <f t="shared" si="43"/>
        <v>#REF!</v>
      </c>
      <c r="J210" s="39" t="e">
        <f t="shared" si="43"/>
        <v>#REF!</v>
      </c>
      <c r="K210" s="39" t="e">
        <f t="shared" si="43"/>
        <v>#REF!</v>
      </c>
      <c r="L210" s="39" t="e">
        <f t="shared" si="43"/>
        <v>#REF!</v>
      </c>
      <c r="M210" s="39" t="e">
        <f t="shared" si="43"/>
        <v>#REF!</v>
      </c>
      <c r="N210" s="39" t="e">
        <f t="shared" si="43"/>
        <v>#REF!</v>
      </c>
      <c r="O210" s="39" t="e">
        <f t="shared" si="43"/>
        <v>#REF!</v>
      </c>
      <c r="P210" s="39" t="e">
        <f t="shared" si="43"/>
        <v>#REF!</v>
      </c>
    </row>
    <row r="211" spans="2:16" ht="12" customHeight="1"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</row>
    <row r="212" spans="2:16" ht="12" customHeight="1">
      <c r="B212" s="30" t="s">
        <v>84</v>
      </c>
      <c r="D212" s="36" t="e">
        <f t="array" ref="D212">SUM('[3]B-GP'!$AF$6112:$AF$13000*'[3]B-GP'!$AR$6112:$AR$13000*'[3]B-GP'!M$6112:M$13000)</f>
        <v>#REF!</v>
      </c>
      <c r="E212" s="36" t="e">
        <f t="array" ref="E212">SUM('[3]B-GP'!$AF$6112:$AF$13000*'[3]B-GP'!$AR$6112:$AR$13000*'[3]B-GP'!N$6112:N$13000)</f>
        <v>#REF!</v>
      </c>
      <c r="F212" s="36" t="e">
        <f t="array" ref="F212">SUM('[3]B-GP'!$AF$6112:$AF$13000*'[3]B-GP'!$AR$6112:$AR$13000*'[3]B-GP'!O$6112:O$13000)</f>
        <v>#REF!</v>
      </c>
      <c r="G212" s="36" t="e">
        <f t="array" ref="G212">SUM('[3]B-GP'!$AF$6112:$AF$13000*'[3]B-GP'!$AR$6112:$AR$13000*'[3]B-GP'!P$6112:P$13000)</f>
        <v>#REF!</v>
      </c>
      <c r="H212" s="36" t="e">
        <f t="array" ref="H212">SUM('[3]B-GP'!$AF$6112:$AF$13000*'[3]B-GP'!$AR$6112:$AR$13000*'[3]B-GP'!Q$6112:Q$13000)</f>
        <v>#REF!</v>
      </c>
      <c r="I212" s="36" t="e">
        <f t="array" ref="I212">SUM('[3]B-GP'!$AF$6112:$AF$13000*'[3]B-GP'!$AR$6112:$AR$13000*'[3]B-GP'!R$6112:R$13000)</f>
        <v>#REF!</v>
      </c>
      <c r="J212" s="36" t="e">
        <f t="array" ref="J212">SUM('[3]B-GP'!$AF$6112:$AF$13000*'[3]B-GP'!$AR$6112:$AR$13000*'[3]B-GP'!S$6112:S$13000)</f>
        <v>#REF!</v>
      </c>
      <c r="K212" s="36" t="e">
        <f t="array" ref="K212">SUM('[3]B-GP'!$AF$6112:$AF$13000*'[3]B-GP'!$AR$6112:$AR$13000*'[3]B-GP'!T$6112:T$13000)</f>
        <v>#REF!</v>
      </c>
      <c r="L212" s="36" t="e">
        <f t="array" ref="L212">SUM('[3]B-GP'!$AF$6112:$AF$13000*'[3]B-GP'!$AR$6112:$AR$13000*'[3]B-GP'!U$6112:U$13000)</f>
        <v>#REF!</v>
      </c>
      <c r="M212" s="36" t="e">
        <f t="array" ref="M212">SUM('[3]B-GP'!$AF$6112:$AF$13000*'[3]B-GP'!$AR$6112:$AR$13000*'[3]B-GP'!V$6112:V$13000)</f>
        <v>#REF!</v>
      </c>
      <c r="N212" s="36" t="e">
        <f t="array" ref="N212">SUM('[3]B-GP'!$AF$6112:$AF$13000*'[3]B-GP'!$AR$6112:$AR$13000*'[3]B-GP'!W$6112:W$13000)</f>
        <v>#REF!</v>
      </c>
      <c r="O212" s="36" t="e">
        <f t="array" ref="O212">SUM('[3]B-GP'!$AF$6112:$AF$13000*'[3]B-GP'!$AR$6112:$AR$13000*'[3]B-GP'!X$6112:X$13000)</f>
        <v>#REF!</v>
      </c>
      <c r="P212" s="36" t="e">
        <f>CHOOSE([3]MES!$E$10,SUM(D212),SUM(D212:E212),SUM(D212:F212),SUM(D212:G212),SUM(D212:H212),SUM(D212:I212),SUM(D212:J212),SUM(D212:K212),SUM(D212:L212),SUM(D212:M212),SUM(D212:N212),SUM(D212:O212))</f>
        <v>#REF!</v>
      </c>
    </row>
    <row r="213" spans="2:16" ht="12" customHeight="1">
      <c r="B213" s="30" t="s">
        <v>85</v>
      </c>
      <c r="D213" s="36" t="e">
        <f t="array" ref="D213">SUM('[3]B-GP'!$AF$6112:$AF$13000*'[3]B-GP'!$AS$6112:$AS$13000*'[3]B-GP'!M$6112:M$13000)</f>
        <v>#REF!</v>
      </c>
      <c r="E213" s="36" t="e">
        <f t="array" ref="E213">SUM('[3]B-GP'!$AF$6112:$AF$13000*'[3]B-GP'!$AS$6112:$AS$13000*'[3]B-GP'!N$6112:N$13000)</f>
        <v>#REF!</v>
      </c>
      <c r="F213" s="36" t="e">
        <f t="array" ref="F213">SUM('[3]B-GP'!$AF$6112:$AF$13000*'[3]B-GP'!$AS$6112:$AS$13000*'[3]B-GP'!O$6112:O$13000)</f>
        <v>#REF!</v>
      </c>
      <c r="G213" s="36" t="e">
        <f t="array" ref="G213">SUM('[3]B-GP'!$AF$6112:$AF$13000*'[3]B-GP'!$AS$6112:$AS$13000*'[3]B-GP'!P$6112:P$13000)</f>
        <v>#REF!</v>
      </c>
      <c r="H213" s="36" t="e">
        <f t="array" ref="H213">SUM('[3]B-GP'!$AF$6112:$AF$13000*'[3]B-GP'!$AS$6112:$AS$13000*'[3]B-GP'!Q$6112:Q$13000)</f>
        <v>#REF!</v>
      </c>
      <c r="I213" s="36" t="e">
        <f t="array" ref="I213">SUM('[3]B-GP'!$AF$6112:$AF$13000*'[3]B-GP'!$AS$6112:$AS$13000*'[3]B-GP'!R$6112:R$13000)</f>
        <v>#REF!</v>
      </c>
      <c r="J213" s="36" t="e">
        <f t="array" ref="J213">SUM('[3]B-GP'!$AF$6112:$AF$13000*'[3]B-GP'!$AS$6112:$AS$13000*'[3]B-GP'!S$6112:S$13000)</f>
        <v>#REF!</v>
      </c>
      <c r="K213" s="36" t="e">
        <f t="array" ref="K213">SUM('[3]B-GP'!$AF$6112:$AF$13000*'[3]B-GP'!$AS$6112:$AS$13000*'[3]B-GP'!T$6112:T$13000)</f>
        <v>#REF!</v>
      </c>
      <c r="L213" s="36" t="e">
        <f t="array" ref="L213">SUM('[3]B-GP'!$AF$6112:$AF$13000*'[3]B-GP'!$AS$6112:$AS$13000*'[3]B-GP'!U$6112:U$13000)</f>
        <v>#REF!</v>
      </c>
      <c r="M213" s="36" t="e">
        <f t="array" ref="M213">SUM('[3]B-GP'!$AF$6112:$AF$13000*'[3]B-GP'!$AS$6112:$AS$13000*'[3]B-GP'!V$6112:V$13000)</f>
        <v>#REF!</v>
      </c>
      <c r="N213" s="36" t="e">
        <f t="array" ref="N213">SUM('[3]B-GP'!$AF$6112:$AF$13000*'[3]B-GP'!$AS$6112:$AS$13000*'[3]B-GP'!W$6112:W$13000)</f>
        <v>#REF!</v>
      </c>
      <c r="O213" s="36" t="e">
        <f t="array" ref="O213">SUM('[3]B-GP'!$AF$6112:$AF$13000*'[3]B-GP'!$AS$6112:$AS$13000*'[3]B-GP'!X$6112:X$13000)</f>
        <v>#REF!</v>
      </c>
      <c r="P213" s="36" t="e">
        <f>CHOOSE([3]MES!$E$10,SUM(D213),SUM(D213:E213),SUM(D213:F213),SUM(D213:G213),SUM(D213:H213),SUM(D213:I213),SUM(D213:J213),SUM(D213:K213),SUM(D213:L213),SUM(D213:M213),SUM(D213:N213),SUM(D213:O213))</f>
        <v>#REF!</v>
      </c>
    </row>
    <row r="214" spans="2:16" ht="12" customHeight="1">
      <c r="B214" s="30" t="s">
        <v>86</v>
      </c>
      <c r="D214" s="36" t="e">
        <f t="array" ref="D214">SUM('[3]B-GP'!$AF$6112:$AF$13000*'[3]B-GP'!$AU$6112:$AU$13000*'[3]B-GP'!M$6112:M$13000)</f>
        <v>#REF!</v>
      </c>
      <c r="E214" s="36" t="e">
        <f t="array" ref="E214">SUM('[3]B-GP'!$AF$6112:$AF$13000*'[3]B-GP'!$AU$6112:$AU$13000*'[3]B-GP'!N$6112:N$13000)</f>
        <v>#REF!</v>
      </c>
      <c r="F214" s="36" t="e">
        <f t="array" ref="F214">SUM('[3]B-GP'!$AF$6112:$AF$13000*'[3]B-GP'!$AU$6112:$AU$13000*'[3]B-GP'!O$6112:O$13000)</f>
        <v>#REF!</v>
      </c>
      <c r="G214" s="36" t="e">
        <f t="array" ref="G214">SUM('[3]B-GP'!$AF$6112:$AF$13000*'[3]B-GP'!$AU$6112:$AU$13000*'[3]B-GP'!P$6112:P$13000)</f>
        <v>#REF!</v>
      </c>
      <c r="H214" s="36" t="e">
        <f t="array" ref="H214">SUM('[3]B-GP'!$AF$6112:$AF$13000*'[3]B-GP'!$AU$6112:$AU$13000*'[3]B-GP'!Q$6112:Q$13000)</f>
        <v>#REF!</v>
      </c>
      <c r="I214" s="36" t="e">
        <f t="array" ref="I214">SUM('[3]B-GP'!$AF$6112:$AF$13000*'[3]B-GP'!$AU$6112:$AU$13000*'[3]B-GP'!R$6112:R$13000)</f>
        <v>#REF!</v>
      </c>
      <c r="J214" s="36" t="e">
        <f t="array" ref="J214">SUM('[3]B-GP'!$AF$6112:$AF$13000*'[3]B-GP'!$AU$6112:$AU$13000*'[3]B-GP'!S$6112:S$13000)</f>
        <v>#REF!</v>
      </c>
      <c r="K214" s="36" t="e">
        <f t="array" ref="K214">SUM('[3]B-GP'!$AF$6112:$AF$13000*'[3]B-GP'!$AU$6112:$AU$13000*'[3]B-GP'!T$6112:T$13000)</f>
        <v>#REF!</v>
      </c>
      <c r="L214" s="36" t="e">
        <f t="array" ref="L214">SUM('[3]B-GP'!$AF$6112:$AF$13000*'[3]B-GP'!$AU$6112:$AU$13000*'[3]B-GP'!U$6112:U$13000)</f>
        <v>#REF!</v>
      </c>
      <c r="M214" s="36" t="e">
        <f t="array" ref="M214">SUM('[3]B-GP'!$AF$6112:$AF$13000*'[3]B-GP'!$AU$6112:$AU$13000*'[3]B-GP'!V$6112:V$13000)</f>
        <v>#REF!</v>
      </c>
      <c r="N214" s="36" t="e">
        <f t="array" ref="N214">SUM('[3]B-GP'!$AF$6112:$AF$13000*'[3]B-GP'!$AU$6112:$AU$13000*'[3]B-GP'!W$6112:W$13000)</f>
        <v>#REF!</v>
      </c>
      <c r="O214" s="36" t="e">
        <f t="array" ref="O214">SUM('[3]B-GP'!$AF$6112:$AF$13000*'[3]B-GP'!$AU$6112:$AU$13000*'[3]B-GP'!X$6112:X$13000)</f>
        <v>#REF!</v>
      </c>
      <c r="P214" s="36" t="e">
        <f>CHOOSE([3]MES!$E$10,SUM(D214),SUM(D214:E214),SUM(D214:F214),SUM(D214:G214),SUM(D214:H214),SUM(D214:I214),SUM(D214:J214),SUM(D214:K214),SUM(D214:L214),SUM(D214:M214),SUM(D214:N214),SUM(D214:O214))</f>
        <v>#REF!</v>
      </c>
    </row>
    <row r="215" spans="2:16" ht="12" customHeight="1">
      <c r="B215" s="30" t="s">
        <v>87</v>
      </c>
      <c r="D215" s="36" t="e">
        <f t="array" ref="D215">SUM('[3]B-GP'!$AF$6112:$AF$13000*'[3]B-GP'!$AT$6112:$AT$13000*'[3]B-GP'!M$6112:M$13000)</f>
        <v>#REF!</v>
      </c>
      <c r="E215" s="36" t="e">
        <f t="array" ref="E215">SUM('[3]B-GP'!$AF$6112:$AF$13000*'[3]B-GP'!$AT$6112:$AT$13000*'[3]B-GP'!N$6112:N$13000)</f>
        <v>#REF!</v>
      </c>
      <c r="F215" s="36" t="e">
        <f t="array" ref="F215">SUM('[3]B-GP'!$AF$6112:$AF$13000*'[3]B-GP'!$AT$6112:$AT$13000*'[3]B-GP'!O$6112:O$13000)</f>
        <v>#REF!</v>
      </c>
      <c r="G215" s="36" t="e">
        <f t="array" ref="G215">SUM('[3]B-GP'!$AF$6112:$AF$13000*'[3]B-GP'!$AT$6112:$AT$13000*'[3]B-GP'!P$6112:P$13000)</f>
        <v>#REF!</v>
      </c>
      <c r="H215" s="36" t="e">
        <f t="array" ref="H215">SUM('[3]B-GP'!$AF$6112:$AF$13000*'[3]B-GP'!$AT$6112:$AT$13000*'[3]B-GP'!Q$6112:Q$13000)</f>
        <v>#REF!</v>
      </c>
      <c r="I215" s="36" t="e">
        <f t="array" ref="I215">SUM('[3]B-GP'!$AF$6112:$AF$13000*'[3]B-GP'!$AT$6112:$AT$13000*'[3]B-GP'!R$6112:R$13000)</f>
        <v>#REF!</v>
      </c>
      <c r="J215" s="36" t="e">
        <f t="array" ref="J215">SUM('[3]B-GP'!$AF$6112:$AF$13000*'[3]B-GP'!$AT$6112:$AT$13000*'[3]B-GP'!S$6112:S$13000)</f>
        <v>#REF!</v>
      </c>
      <c r="K215" s="36" t="e">
        <f t="array" ref="K215">SUM('[3]B-GP'!$AF$6112:$AF$13000*'[3]B-GP'!$AT$6112:$AT$13000*'[3]B-GP'!T$6112:T$13000)</f>
        <v>#REF!</v>
      </c>
      <c r="L215" s="36" t="e">
        <f t="array" ref="L215">SUM('[3]B-GP'!$AF$6112:$AF$13000*'[3]B-GP'!$AT$6112:$AT$13000*'[3]B-GP'!U$6112:U$13000)</f>
        <v>#REF!</v>
      </c>
      <c r="M215" s="36" t="e">
        <f t="array" ref="M215">SUM('[3]B-GP'!$AF$6112:$AF$13000*'[3]B-GP'!$AT$6112:$AT$13000*'[3]B-GP'!V$6112:V$13000)</f>
        <v>#REF!</v>
      </c>
      <c r="N215" s="36" t="e">
        <f t="array" ref="N215">SUM('[3]B-GP'!$AF$6112:$AF$13000*'[3]B-GP'!$AT$6112:$AT$13000*'[3]B-GP'!W$6112:W$13000)</f>
        <v>#REF!</v>
      </c>
      <c r="O215" s="36" t="e">
        <f t="array" ref="O215">SUM('[3]B-GP'!$AF$6112:$AF$13000*'[3]B-GP'!$AT$6112:$AT$13000*'[3]B-GP'!X$6112:X$13000)</f>
        <v>#REF!</v>
      </c>
      <c r="P215" s="36" t="e">
        <f>CHOOSE([3]MES!$E$10,SUM(D215),SUM(D215:E215),SUM(D215:F215),SUM(D215:G215),SUM(D215:H215),SUM(D215:I215),SUM(D215:J215),SUM(D215:K215),SUM(D215:L215),SUM(D215:M215),SUM(D215:N215),SUM(D215:O215))</f>
        <v>#REF!</v>
      </c>
    </row>
    <row r="216" spans="2:16" ht="12" customHeight="1"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</row>
    <row r="217" spans="2:16" ht="12" customHeight="1"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</row>
    <row r="218" spans="2:16" ht="12" customHeight="1">
      <c r="B218" s="38" t="s">
        <v>88</v>
      </c>
      <c r="D218" s="39" t="e">
        <f t="shared" ref="D218:P218" si="44">SUM(D212:D217)</f>
        <v>#REF!</v>
      </c>
      <c r="E218" s="39" t="e">
        <f t="shared" si="44"/>
        <v>#REF!</v>
      </c>
      <c r="F218" s="39" t="e">
        <f t="shared" si="44"/>
        <v>#REF!</v>
      </c>
      <c r="G218" s="39" t="e">
        <f t="shared" si="44"/>
        <v>#REF!</v>
      </c>
      <c r="H218" s="39" t="e">
        <f t="shared" si="44"/>
        <v>#REF!</v>
      </c>
      <c r="I218" s="39" t="e">
        <f t="shared" si="44"/>
        <v>#REF!</v>
      </c>
      <c r="J218" s="39" t="e">
        <f t="shared" si="44"/>
        <v>#REF!</v>
      </c>
      <c r="K218" s="39" t="e">
        <f t="shared" si="44"/>
        <v>#REF!</v>
      </c>
      <c r="L218" s="39" t="e">
        <f t="shared" si="44"/>
        <v>#REF!</v>
      </c>
      <c r="M218" s="39" t="e">
        <f t="shared" si="44"/>
        <v>#REF!</v>
      </c>
      <c r="N218" s="39" t="e">
        <f t="shared" si="44"/>
        <v>#REF!</v>
      </c>
      <c r="O218" s="39" t="e">
        <f t="shared" si="44"/>
        <v>#REF!</v>
      </c>
      <c r="P218" s="39" t="e">
        <f t="shared" si="44"/>
        <v>#REF!</v>
      </c>
    </row>
    <row r="219" spans="2:16" ht="12" customHeight="1"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</row>
    <row r="220" spans="2:16" ht="12" customHeight="1">
      <c r="B220" s="30" t="s">
        <v>89</v>
      </c>
      <c r="D220" s="36" t="e">
        <f t="array" ref="D220">SUM(IF("647"='[3]B-GP'!$AB$6112:$AB$13000,1,0)*('[3]B-GP'!$AF$6112:$AF$13000*'[3]B-GP'!$AH$6112:$AH$13000*'[3]B-GP'!M$6112:M$13000))</f>
        <v>#REF!</v>
      </c>
      <c r="E220" s="36" t="e">
        <f t="array" ref="E220">SUM(IF("647"='[3]B-GP'!$AB$6112:$AB$13000,1,0)*('[3]B-GP'!$AF$6112:$AF$13000*'[3]B-GP'!$AH$6112:$AH$13000*'[3]B-GP'!N$6112:N$13000))</f>
        <v>#REF!</v>
      </c>
      <c r="F220" s="36" t="e">
        <f t="array" ref="F220">SUM(IF("647"='[3]B-GP'!$AB$6112:$AB$13000,1,0)*('[3]B-GP'!$AF$6112:$AF$13000*'[3]B-GP'!$AH$6112:$AH$13000*'[3]B-GP'!O$6112:O$13000))</f>
        <v>#REF!</v>
      </c>
      <c r="G220" s="36" t="e">
        <f t="array" ref="G220">SUM(IF("647"='[3]B-GP'!$AB$6112:$AB$13000,1,0)*('[3]B-GP'!$AF$6112:$AF$13000*'[3]B-GP'!$AH$6112:$AH$13000*'[3]B-GP'!P$6112:P$13000))</f>
        <v>#REF!</v>
      </c>
      <c r="H220" s="36" t="e">
        <f t="array" ref="H220">SUM(IF("647"='[3]B-GP'!$AB$6112:$AB$13000,1,0)*('[3]B-GP'!$AF$6112:$AF$13000*'[3]B-GP'!$AH$6112:$AH$13000*'[3]B-GP'!Q$6112:Q$13000))</f>
        <v>#REF!</v>
      </c>
      <c r="I220" s="36" t="e">
        <f t="array" ref="I220">SUM(IF("647"='[3]B-GP'!$AB$6112:$AB$13000,1,0)*('[3]B-GP'!$AF$6112:$AF$13000*'[3]B-GP'!$AH$6112:$AH$13000*'[3]B-GP'!R$6112:R$13000))</f>
        <v>#REF!</v>
      </c>
      <c r="J220" s="36" t="e">
        <f t="array" ref="J220">SUM(IF("647"='[3]B-GP'!$AB$6112:$AB$13000,1,0)*('[3]B-GP'!$AF$6112:$AF$13000*'[3]B-GP'!$AH$6112:$AH$13000*'[3]B-GP'!S$6112:S$13000))</f>
        <v>#REF!</v>
      </c>
      <c r="K220" s="36" t="e">
        <f t="array" ref="K220">SUM(IF("647"='[3]B-GP'!$AB$6112:$AB$13000,1,0)*('[3]B-GP'!$AF$6112:$AF$13000*'[3]B-GP'!$AH$6112:$AH$13000*'[3]B-GP'!T$6112:T$13000))</f>
        <v>#REF!</v>
      </c>
      <c r="L220" s="36" t="e">
        <f t="array" ref="L220">SUM(IF("647"='[3]B-GP'!$AB$6112:$AB$13000,1,0)*('[3]B-GP'!$AF$6112:$AF$13000*'[3]B-GP'!$AH$6112:$AH$13000*'[3]B-GP'!U$6112:U$13000))</f>
        <v>#REF!</v>
      </c>
      <c r="M220" s="36" t="e">
        <f t="array" ref="M220">SUM(IF("647"='[3]B-GP'!$AB$6112:$AB$13000,1,0)*('[3]B-GP'!$AF$6112:$AF$13000*'[3]B-GP'!$AH$6112:$AH$13000*'[3]B-GP'!V$6112:V$13000))</f>
        <v>#REF!</v>
      </c>
      <c r="N220" s="36" t="e">
        <f t="array" ref="N220">SUM(IF("647"='[3]B-GP'!$AB$6112:$AB$13000,1,0)*('[3]B-GP'!$AF$6112:$AF$13000*'[3]B-GP'!$AH$6112:$AH$13000*'[3]B-GP'!W$6112:W$13000))</f>
        <v>#REF!</v>
      </c>
      <c r="O220" s="36" t="e">
        <f t="array" ref="O220">SUM(IF("647"='[3]B-GP'!$AB$6112:$AB$13000,1,0)*('[3]B-GP'!$AF$6112:$AF$13000*'[3]B-GP'!$AH$6112:$AH$13000*'[3]B-GP'!X$6112:X$13000))</f>
        <v>#REF!</v>
      </c>
      <c r="P220" s="36" t="e">
        <f>CHOOSE([3]MES!$E$10,SUM(D220),SUM(D220:E220),SUM(D220:F220),SUM(D220:G220),SUM(D220:H220),SUM(D220:I220),SUM(D220:J220),SUM(D220:K220),SUM(D220:L220),SUM(D220:M220),SUM(D220:N220),SUM(D220:O220))</f>
        <v>#REF!</v>
      </c>
    </row>
    <row r="221" spans="2:16" ht="12" customHeight="1">
      <c r="B221" s="30" t="s">
        <v>90</v>
      </c>
      <c r="D221" s="36" t="e">
        <f t="array" ref="D221">SUM(IF("647"='[3]B-GP'!$AB$6112:$AB$13000,1,0)*('[3]B-GP'!$AF$6112:$AF$13000*'[3]B-GP'!$AI$6112:$AI$13000*'[3]B-GP'!M$6112:M$13000))</f>
        <v>#REF!</v>
      </c>
      <c r="E221" s="36" t="e">
        <f t="array" ref="E221">SUM(IF("647"='[3]B-GP'!$AB$6112:$AB$13000,1,0)*('[3]B-GP'!$AF$6112:$AF$13000*'[3]B-GP'!$AI$6112:$AI$13000*'[3]B-GP'!N$6112:N$13000))</f>
        <v>#REF!</v>
      </c>
      <c r="F221" s="36" t="e">
        <f t="array" ref="F221">SUM(IF("647"='[3]B-GP'!$AB$6112:$AB$13000,1,0)*('[3]B-GP'!$AF$6112:$AF$13000*'[3]B-GP'!$AI$6112:$AI$13000*'[3]B-GP'!O$6112:O$13000))</f>
        <v>#REF!</v>
      </c>
      <c r="G221" s="36" t="e">
        <f t="array" ref="G221">SUM(IF("647"='[3]B-GP'!$AB$6112:$AB$13000,1,0)*('[3]B-GP'!$AF$6112:$AF$13000*'[3]B-GP'!$AI$6112:$AI$13000*'[3]B-GP'!P$6112:P$13000))</f>
        <v>#REF!</v>
      </c>
      <c r="H221" s="36" t="e">
        <f t="array" ref="H221">SUM(IF("647"='[3]B-GP'!$AB$6112:$AB$13000,1,0)*('[3]B-GP'!$AF$6112:$AF$13000*'[3]B-GP'!$AI$6112:$AI$13000*'[3]B-GP'!Q$6112:Q$13000))</f>
        <v>#REF!</v>
      </c>
      <c r="I221" s="36" t="e">
        <f t="array" ref="I221">SUM(IF("647"='[3]B-GP'!$AB$6112:$AB$13000,1,0)*('[3]B-GP'!$AF$6112:$AF$13000*'[3]B-GP'!$AI$6112:$AI$13000*'[3]B-GP'!R$6112:R$13000))</f>
        <v>#REF!</v>
      </c>
      <c r="J221" s="36" t="e">
        <f t="array" ref="J221">SUM(IF("647"='[3]B-GP'!$AB$6112:$AB$13000,1,0)*('[3]B-GP'!$AF$6112:$AF$13000*'[3]B-GP'!$AI$6112:$AI$13000*'[3]B-GP'!S$6112:S$13000))</f>
        <v>#REF!</v>
      </c>
      <c r="K221" s="36" t="e">
        <f t="array" ref="K221">SUM(IF("647"='[3]B-GP'!$AB$6112:$AB$13000,1,0)*('[3]B-GP'!$AF$6112:$AF$13000*'[3]B-GP'!$AI$6112:$AI$13000*'[3]B-GP'!T$6112:T$13000))</f>
        <v>#REF!</v>
      </c>
      <c r="L221" s="36" t="e">
        <f t="array" ref="L221">SUM(IF("647"='[3]B-GP'!$AB$6112:$AB$13000,1,0)*('[3]B-GP'!$AF$6112:$AF$13000*'[3]B-GP'!$AI$6112:$AI$13000*'[3]B-GP'!U$6112:U$13000))</f>
        <v>#REF!</v>
      </c>
      <c r="M221" s="36" t="e">
        <f t="array" ref="M221">SUM(IF("647"='[3]B-GP'!$AB$6112:$AB$13000,1,0)*('[3]B-GP'!$AF$6112:$AF$13000*'[3]B-GP'!$AI$6112:$AI$13000*'[3]B-GP'!V$6112:V$13000))</f>
        <v>#REF!</v>
      </c>
      <c r="N221" s="36" t="e">
        <f t="array" ref="N221">SUM(IF("647"='[3]B-GP'!$AB$6112:$AB$13000,1,0)*('[3]B-GP'!$AF$6112:$AF$13000*'[3]B-GP'!$AI$6112:$AI$13000*'[3]B-GP'!W$6112:W$13000))</f>
        <v>#REF!</v>
      </c>
      <c r="O221" s="36" t="e">
        <f t="array" ref="O221">SUM(IF("647"='[3]B-GP'!$AB$6112:$AB$13000,1,0)*('[3]B-GP'!$AF$6112:$AF$13000*'[3]B-GP'!$AI$6112:$AI$13000*'[3]B-GP'!X$6112:X$13000))</f>
        <v>#REF!</v>
      </c>
      <c r="P221" s="36" t="e">
        <f>CHOOSE([3]MES!$E$10,SUM(D221),SUM(D221:E221),SUM(D221:F221),SUM(D221:G221),SUM(D221:H221),SUM(D221:I221),SUM(D221:J221),SUM(D221:K221),SUM(D221:L221),SUM(D221:M221),SUM(D221:N221),SUM(D221:O221))</f>
        <v>#REF!</v>
      </c>
    </row>
    <row r="222" spans="2:16" ht="12" customHeight="1">
      <c r="B222" s="38" t="s">
        <v>91</v>
      </c>
      <c r="D222" s="39" t="e">
        <f t="shared" ref="D222:P222" si="45">SUM(D220:D221)</f>
        <v>#REF!</v>
      </c>
      <c r="E222" s="39" t="e">
        <f t="shared" si="45"/>
        <v>#REF!</v>
      </c>
      <c r="F222" s="39" t="e">
        <f t="shared" si="45"/>
        <v>#REF!</v>
      </c>
      <c r="G222" s="39" t="e">
        <f t="shared" si="45"/>
        <v>#REF!</v>
      </c>
      <c r="H222" s="39" t="e">
        <f t="shared" si="45"/>
        <v>#REF!</v>
      </c>
      <c r="I222" s="39" t="e">
        <f t="shared" si="45"/>
        <v>#REF!</v>
      </c>
      <c r="J222" s="39" t="e">
        <f t="shared" si="45"/>
        <v>#REF!</v>
      </c>
      <c r="K222" s="39" t="e">
        <f t="shared" si="45"/>
        <v>#REF!</v>
      </c>
      <c r="L222" s="39" t="e">
        <f t="shared" si="45"/>
        <v>#REF!</v>
      </c>
      <c r="M222" s="39" t="e">
        <f t="shared" si="45"/>
        <v>#REF!</v>
      </c>
      <c r="N222" s="39" t="e">
        <f t="shared" si="45"/>
        <v>#REF!</v>
      </c>
      <c r="O222" s="39" t="e">
        <f t="shared" si="45"/>
        <v>#REF!</v>
      </c>
      <c r="P222" s="39" t="e">
        <f t="shared" si="45"/>
        <v>#REF!</v>
      </c>
    </row>
    <row r="223" spans="2:16" ht="12" customHeight="1">
      <c r="B223" s="30" t="s">
        <v>72</v>
      </c>
      <c r="D223" s="36" t="e">
        <f t="array" ref="D223">SUM(IF("647"='[3]B-GP'!$AB$6112:$AB$13000,1,0)*('[3]B-GP'!$AF$6112:$AF$13000*'[3]B-GP'!$AK$6112:$AK$13000*'[3]B-GP'!M$6112:M$13000))</f>
        <v>#REF!</v>
      </c>
      <c r="E223" s="36" t="e">
        <f t="array" ref="E223">SUM(IF("647"='[3]B-GP'!$AB$6112:$AB$13000,1,0)*('[3]B-GP'!$AF$6112:$AF$13000*'[3]B-GP'!$AK$6112:$AK$13000*'[3]B-GP'!N$6112:N$13000))</f>
        <v>#REF!</v>
      </c>
      <c r="F223" s="36" t="e">
        <f t="array" ref="F223">SUM(IF("647"='[3]B-GP'!$AB$6112:$AB$13000,1,0)*('[3]B-GP'!$AF$6112:$AF$13000*'[3]B-GP'!$AK$6112:$AK$13000*'[3]B-GP'!O$6112:O$13000))</f>
        <v>#REF!</v>
      </c>
      <c r="G223" s="36" t="e">
        <f t="array" ref="G223">SUM(IF("647"='[3]B-GP'!$AB$6112:$AB$13000,1,0)*('[3]B-GP'!$AF$6112:$AF$13000*'[3]B-GP'!$AK$6112:$AK$13000*'[3]B-GP'!P$6112:P$13000))</f>
        <v>#REF!</v>
      </c>
      <c r="H223" s="36" t="e">
        <f t="array" ref="H223">SUM(IF("647"='[3]B-GP'!$AB$6112:$AB$13000,1,0)*('[3]B-GP'!$AF$6112:$AF$13000*'[3]B-GP'!$AK$6112:$AK$13000*'[3]B-GP'!Q$6112:Q$13000))</f>
        <v>#REF!</v>
      </c>
      <c r="I223" s="36" t="e">
        <f t="array" ref="I223">SUM(IF("647"='[3]B-GP'!$AB$6112:$AB$13000,1,0)*('[3]B-GP'!$AF$6112:$AF$13000*'[3]B-GP'!$AK$6112:$AK$13000*'[3]B-GP'!R$6112:R$13000))</f>
        <v>#REF!</v>
      </c>
      <c r="J223" s="36" t="e">
        <f t="array" ref="J223">SUM(IF("647"='[3]B-GP'!$AB$6112:$AB$13000,1,0)*('[3]B-GP'!$AF$6112:$AF$13000*'[3]B-GP'!$AK$6112:$AK$13000*'[3]B-GP'!S$6112:S$13000))</f>
        <v>#REF!</v>
      </c>
      <c r="K223" s="36" t="e">
        <f t="array" ref="K223">SUM(IF("647"='[3]B-GP'!$AB$6112:$AB$13000,1,0)*('[3]B-GP'!$AF$6112:$AF$13000*'[3]B-GP'!$AK$6112:$AK$13000*'[3]B-GP'!T$6112:T$13000))</f>
        <v>#REF!</v>
      </c>
      <c r="L223" s="36" t="e">
        <f t="array" ref="L223">SUM(IF("647"='[3]B-GP'!$AB$6112:$AB$13000,1,0)*('[3]B-GP'!$AF$6112:$AF$13000*'[3]B-GP'!$AK$6112:$AK$13000*'[3]B-GP'!U$6112:U$13000))</f>
        <v>#REF!</v>
      </c>
      <c r="M223" s="36" t="e">
        <f t="array" ref="M223">SUM(IF("647"='[3]B-GP'!$AB$6112:$AB$13000,1,0)*('[3]B-GP'!$AF$6112:$AF$13000*'[3]B-GP'!$AK$6112:$AK$13000*'[3]B-GP'!V$6112:V$13000))</f>
        <v>#REF!</v>
      </c>
      <c r="N223" s="36" t="e">
        <f t="array" ref="N223">SUM(IF("647"='[3]B-GP'!$AB$6112:$AB$13000,1,0)*('[3]B-GP'!$AF$6112:$AF$13000*'[3]B-GP'!$AK$6112:$AK$13000*'[3]B-GP'!W$6112:W$13000))</f>
        <v>#REF!</v>
      </c>
      <c r="O223" s="36" t="e">
        <f t="array" ref="O223">SUM(IF("647"='[3]B-GP'!$AB$6112:$AB$13000,1,0)*('[3]B-GP'!$AF$6112:$AF$13000*'[3]B-GP'!$AK$6112:$AK$13000*'[3]B-GP'!X$6112:X$13000))</f>
        <v>#REF!</v>
      </c>
      <c r="P223" s="36" t="e">
        <f>CHOOSE([3]MES!$E$10,SUM(D223),SUM(D223:E223),SUM(D223:F223),SUM(D223:G223),SUM(D223:H223),SUM(D223:I223),SUM(D223:J223),SUM(D223:K223),SUM(D223:L223),SUM(D223:M223),SUM(D223:N223),SUM(D223:O223))</f>
        <v>#REF!</v>
      </c>
    </row>
    <row r="224" spans="2:16" ht="12" customHeight="1">
      <c r="B224" s="30" t="s">
        <v>74</v>
      </c>
      <c r="D224" s="36" t="e">
        <f t="array" ref="D224">SUM(IF("647"='[3]B-GP'!$AB$6112:$AB$13000,1,0)*('[3]B-GP'!$AF$6112:$AF$13000*'[3]B-GP'!$AL$6112:$AL$13000*'[3]B-GP'!M$6112:M$13000))</f>
        <v>#REF!</v>
      </c>
      <c r="E224" s="36" t="e">
        <f t="array" ref="E224">SUM(IF("647"='[3]B-GP'!$AB$6112:$AB$13000,1,0)*('[3]B-GP'!$AF$6112:$AF$13000*'[3]B-GP'!$AL$6112:$AL$13000*'[3]B-GP'!N$6112:N$13000))</f>
        <v>#REF!</v>
      </c>
      <c r="F224" s="36" t="e">
        <f t="array" ref="F224">SUM(IF("647"='[3]B-GP'!$AB$6112:$AB$13000,1,0)*('[3]B-GP'!$AF$6112:$AF$13000*'[3]B-GP'!$AL$6112:$AL$13000*'[3]B-GP'!O$6112:O$13000))</f>
        <v>#REF!</v>
      </c>
      <c r="G224" s="36" t="e">
        <f t="array" ref="G224">SUM(IF("647"='[3]B-GP'!$AB$6112:$AB$13000,1,0)*('[3]B-GP'!$AF$6112:$AF$13000*'[3]B-GP'!$AL$6112:$AL$13000*'[3]B-GP'!P$6112:P$13000))</f>
        <v>#REF!</v>
      </c>
      <c r="H224" s="36" t="e">
        <f t="array" ref="H224">SUM(IF("647"='[3]B-GP'!$AB$6112:$AB$13000,1,0)*('[3]B-GP'!$AF$6112:$AF$13000*'[3]B-GP'!$AL$6112:$AL$13000*'[3]B-GP'!Q$6112:Q$13000))</f>
        <v>#REF!</v>
      </c>
      <c r="I224" s="36" t="e">
        <f t="array" ref="I224">SUM(IF("647"='[3]B-GP'!$AB$6112:$AB$13000,1,0)*('[3]B-GP'!$AF$6112:$AF$13000*'[3]B-GP'!$AL$6112:$AL$13000*'[3]B-GP'!R$6112:R$13000))</f>
        <v>#REF!</v>
      </c>
      <c r="J224" s="36" t="e">
        <f t="array" ref="J224">SUM(IF("647"='[3]B-GP'!$AB$6112:$AB$13000,1,0)*('[3]B-GP'!$AF$6112:$AF$13000*'[3]B-GP'!$AL$6112:$AL$13000*'[3]B-GP'!S$6112:S$13000))</f>
        <v>#REF!</v>
      </c>
      <c r="K224" s="36" t="e">
        <f t="array" ref="K224">SUM(IF("647"='[3]B-GP'!$AB$6112:$AB$13000,1,0)*('[3]B-GP'!$AF$6112:$AF$13000*'[3]B-GP'!$AL$6112:$AL$13000*'[3]B-GP'!T$6112:T$13000))</f>
        <v>#REF!</v>
      </c>
      <c r="L224" s="36" t="e">
        <f t="array" ref="L224">SUM(IF("647"='[3]B-GP'!$AB$6112:$AB$13000,1,0)*('[3]B-GP'!$AF$6112:$AF$13000*'[3]B-GP'!$AL$6112:$AL$13000*'[3]B-GP'!U$6112:U$13000))</f>
        <v>#REF!</v>
      </c>
      <c r="M224" s="36" t="e">
        <f t="array" ref="M224">SUM(IF("647"='[3]B-GP'!$AB$6112:$AB$13000,1,0)*('[3]B-GP'!$AF$6112:$AF$13000*'[3]B-GP'!$AL$6112:$AL$13000*'[3]B-GP'!V$6112:V$13000))</f>
        <v>#REF!</v>
      </c>
      <c r="N224" s="36" t="e">
        <f t="array" ref="N224">SUM(IF("647"='[3]B-GP'!$AB$6112:$AB$13000,1,0)*('[3]B-GP'!$AF$6112:$AF$13000*'[3]B-GP'!$AL$6112:$AL$13000*'[3]B-GP'!W$6112:W$13000))</f>
        <v>#REF!</v>
      </c>
      <c r="O224" s="36" t="e">
        <f t="array" ref="O224">SUM(IF("647"='[3]B-GP'!$AB$6112:$AB$13000,1,0)*('[3]B-GP'!$AF$6112:$AF$13000*'[3]B-GP'!$AL$6112:$AL$13000*'[3]B-GP'!X$6112:X$13000))</f>
        <v>#REF!</v>
      </c>
      <c r="P224" s="36" t="e">
        <f>CHOOSE([3]MES!$E$10,SUM(D224),SUM(D224:E224),SUM(D224:F224),SUM(D224:G224),SUM(D224:H224),SUM(D224:I224),SUM(D224:J224),SUM(D224:K224),SUM(D224:L224),SUM(D224:M224),SUM(D224:N224),SUM(D224:O224))</f>
        <v>#REF!</v>
      </c>
    </row>
    <row r="225" spans="2:16" ht="12" customHeight="1">
      <c r="B225" s="38" t="s">
        <v>92</v>
      </c>
      <c r="D225" s="39" t="e">
        <f t="shared" ref="D225:P225" si="46">SUM(D223:D224)</f>
        <v>#REF!</v>
      </c>
      <c r="E225" s="39" t="e">
        <f t="shared" si="46"/>
        <v>#REF!</v>
      </c>
      <c r="F225" s="39" t="e">
        <f t="shared" si="46"/>
        <v>#REF!</v>
      </c>
      <c r="G225" s="39" t="e">
        <f t="shared" si="46"/>
        <v>#REF!</v>
      </c>
      <c r="H225" s="39" t="e">
        <f t="shared" si="46"/>
        <v>#REF!</v>
      </c>
      <c r="I225" s="39" t="e">
        <f t="shared" si="46"/>
        <v>#REF!</v>
      </c>
      <c r="J225" s="39" t="e">
        <f t="shared" si="46"/>
        <v>#REF!</v>
      </c>
      <c r="K225" s="39" t="e">
        <f t="shared" si="46"/>
        <v>#REF!</v>
      </c>
      <c r="L225" s="39" t="e">
        <f t="shared" si="46"/>
        <v>#REF!</v>
      </c>
      <c r="M225" s="39" t="e">
        <f t="shared" si="46"/>
        <v>#REF!</v>
      </c>
      <c r="N225" s="39" t="e">
        <f t="shared" si="46"/>
        <v>#REF!</v>
      </c>
      <c r="O225" s="39" t="e">
        <f t="shared" si="46"/>
        <v>#REF!</v>
      </c>
      <c r="P225" s="39" t="e">
        <f t="shared" si="46"/>
        <v>#REF!</v>
      </c>
    </row>
    <row r="226" spans="2:16" ht="12" customHeight="1">
      <c r="B226" s="30" t="s">
        <v>93</v>
      </c>
      <c r="D226" s="36" t="e">
        <f t="array" ref="D226">SUM(IF("647"='[3]B-GP'!$AB$6112:$AB$13000,1,0)*('[3]B-GP'!$AF$6112:$AF$13000*'[3]B-GP'!$AM$6112:$AM$13000*'[3]B-GP'!M$6112:M$13000))</f>
        <v>#REF!</v>
      </c>
      <c r="E226" s="36" t="e">
        <f t="array" ref="E226">SUM(IF("647"='[3]B-GP'!$AB$6112:$AB$13000,1,0)*('[3]B-GP'!$AF$6112:$AF$13000*'[3]B-GP'!$AM$6112:$AM$13000*'[3]B-GP'!N$6112:N$13000))</f>
        <v>#REF!</v>
      </c>
      <c r="F226" s="36" t="e">
        <f t="array" ref="F226">SUM(IF("647"='[3]B-GP'!$AB$6112:$AB$13000,1,0)*('[3]B-GP'!$AF$6112:$AF$13000*'[3]B-GP'!$AM$6112:$AM$13000*'[3]B-GP'!O$6112:O$13000))</f>
        <v>#REF!</v>
      </c>
      <c r="G226" s="36" t="e">
        <f t="array" ref="G226">SUM(IF("647"='[3]B-GP'!$AB$6112:$AB$13000,1,0)*('[3]B-GP'!$AF$6112:$AF$13000*'[3]B-GP'!$AM$6112:$AM$13000*'[3]B-GP'!P$6112:P$13000))</f>
        <v>#REF!</v>
      </c>
      <c r="H226" s="36" t="e">
        <f t="array" ref="H226">SUM(IF("647"='[3]B-GP'!$AB$6112:$AB$13000,1,0)*('[3]B-GP'!$AF$6112:$AF$13000*'[3]B-GP'!$AM$6112:$AM$13000*'[3]B-GP'!Q$6112:Q$13000))</f>
        <v>#REF!</v>
      </c>
      <c r="I226" s="36" t="e">
        <f t="array" ref="I226">SUM(IF("647"='[3]B-GP'!$AB$6112:$AB$13000,1,0)*('[3]B-GP'!$AF$6112:$AF$13000*'[3]B-GP'!$AM$6112:$AM$13000*'[3]B-GP'!R$6112:R$13000))</f>
        <v>#REF!</v>
      </c>
      <c r="J226" s="36" t="e">
        <f t="array" ref="J226">SUM(IF("647"='[3]B-GP'!$AB$6112:$AB$13000,1,0)*('[3]B-GP'!$AF$6112:$AF$13000*'[3]B-GP'!$AM$6112:$AM$13000*'[3]B-GP'!S$6112:S$13000))</f>
        <v>#REF!</v>
      </c>
      <c r="K226" s="36" t="e">
        <f t="array" ref="K226">SUM(IF("647"='[3]B-GP'!$AB$6112:$AB$13000,1,0)*('[3]B-GP'!$AF$6112:$AF$13000*'[3]B-GP'!$AM$6112:$AM$13000*'[3]B-GP'!T$6112:T$13000))</f>
        <v>#REF!</v>
      </c>
      <c r="L226" s="36" t="e">
        <f t="array" ref="L226">SUM(IF("647"='[3]B-GP'!$AB$6112:$AB$13000,1,0)*('[3]B-GP'!$AF$6112:$AF$13000*'[3]B-GP'!$AM$6112:$AM$13000*'[3]B-GP'!U$6112:U$13000))</f>
        <v>#REF!</v>
      </c>
      <c r="M226" s="36" t="e">
        <f t="array" ref="M226">SUM(IF("647"='[3]B-GP'!$AB$6112:$AB$13000,1,0)*('[3]B-GP'!$AF$6112:$AF$13000*'[3]B-GP'!$AM$6112:$AM$13000*'[3]B-GP'!V$6112:V$13000))</f>
        <v>#REF!</v>
      </c>
      <c r="N226" s="36" t="e">
        <f t="array" ref="N226">SUM(IF("647"='[3]B-GP'!$AB$6112:$AB$13000,1,0)*('[3]B-GP'!$AF$6112:$AF$13000*'[3]B-GP'!$AM$6112:$AM$13000*'[3]B-GP'!W$6112:W$13000))</f>
        <v>#REF!</v>
      </c>
      <c r="O226" s="36" t="e">
        <f t="array" ref="O226">SUM(IF("647"='[3]B-GP'!$AB$6112:$AB$13000,1,0)*('[3]B-GP'!$AF$6112:$AF$13000*'[3]B-GP'!$AM$6112:$AM$13000*'[3]B-GP'!X$6112:X$13000))</f>
        <v>#REF!</v>
      </c>
      <c r="P226" s="36" t="e">
        <f>CHOOSE([3]MES!$E$10,SUM(D226),SUM(D226:E226),SUM(D226:F226),SUM(D226:G226),SUM(D226:H226),SUM(D226:I226),SUM(D226:J226),SUM(D226:K226),SUM(D226:L226),SUM(D226:M226),SUM(D226:N226),SUM(D226:O226))</f>
        <v>#REF!</v>
      </c>
    </row>
    <row r="227" spans="2:16" ht="12" customHeight="1">
      <c r="B227" s="30" t="s">
        <v>94</v>
      </c>
      <c r="D227" s="36" t="e">
        <f t="array" ref="D227">SUM(IF("647"='[3]B-GP'!$AB$6112:$AB$13000,1,0)*('[3]B-GP'!$AF$6112:$AF$13000*'[3]B-GP'!$AO$6112:$AO$13000*'[3]B-GP'!M$6112:M$13000))</f>
        <v>#REF!</v>
      </c>
      <c r="E227" s="36" t="e">
        <f t="array" ref="E227">SUM(IF("647"='[3]B-GP'!$AB$6112:$AB$13000,1,0)*('[3]B-GP'!$AF$6112:$AF$13000*'[3]B-GP'!$AO$6112:$AO$13000*'[3]B-GP'!N$6112:N$13000))</f>
        <v>#REF!</v>
      </c>
      <c r="F227" s="36" t="e">
        <f t="array" ref="F227">SUM(IF("647"='[3]B-GP'!$AB$6112:$AB$13000,1,0)*('[3]B-GP'!$AF$6112:$AF$13000*'[3]B-GP'!$AO$6112:$AO$13000*'[3]B-GP'!O$6112:O$13000))</f>
        <v>#REF!</v>
      </c>
      <c r="G227" s="36" t="e">
        <f t="array" ref="G227">SUM(IF("647"='[3]B-GP'!$AB$6112:$AB$13000,1,0)*('[3]B-GP'!$AF$6112:$AF$13000*'[3]B-GP'!$AO$6112:$AO$13000*'[3]B-GP'!P$6112:P$13000))</f>
        <v>#REF!</v>
      </c>
      <c r="H227" s="36" t="e">
        <f t="array" ref="H227">SUM(IF("647"='[3]B-GP'!$AB$6112:$AB$13000,1,0)*('[3]B-GP'!$AF$6112:$AF$13000*'[3]B-GP'!$AO$6112:$AO$13000*'[3]B-GP'!Q$6112:Q$13000))</f>
        <v>#REF!</v>
      </c>
      <c r="I227" s="36" t="e">
        <f t="array" ref="I227">SUM(IF("647"='[3]B-GP'!$AB$6112:$AB$13000,1,0)*('[3]B-GP'!$AF$6112:$AF$13000*'[3]B-GP'!$AO$6112:$AO$13000*'[3]B-GP'!R$6112:R$13000))</f>
        <v>#REF!</v>
      </c>
      <c r="J227" s="36" t="e">
        <f t="array" ref="J227">SUM(IF("647"='[3]B-GP'!$AB$6112:$AB$13000,1,0)*('[3]B-GP'!$AF$6112:$AF$13000*'[3]B-GP'!$AO$6112:$AO$13000*'[3]B-GP'!S$6112:S$13000))</f>
        <v>#REF!</v>
      </c>
      <c r="K227" s="36" t="e">
        <f t="array" ref="K227">SUM(IF("647"='[3]B-GP'!$AB$6112:$AB$13000,1,0)*('[3]B-GP'!$AF$6112:$AF$13000*'[3]B-GP'!$AO$6112:$AO$13000*'[3]B-GP'!T$6112:T$13000))</f>
        <v>#REF!</v>
      </c>
      <c r="L227" s="36" t="e">
        <f t="array" ref="L227">SUM(IF("647"='[3]B-GP'!$AB$6112:$AB$13000,1,0)*('[3]B-GP'!$AF$6112:$AF$13000*'[3]B-GP'!$AO$6112:$AO$13000*'[3]B-GP'!U$6112:U$13000))</f>
        <v>#REF!</v>
      </c>
      <c r="M227" s="36" t="e">
        <f t="array" ref="M227">SUM(IF("647"='[3]B-GP'!$AB$6112:$AB$13000,1,0)*('[3]B-GP'!$AF$6112:$AF$13000*'[3]B-GP'!$AO$6112:$AO$13000*'[3]B-GP'!V$6112:V$13000))</f>
        <v>#REF!</v>
      </c>
      <c r="N227" s="36" t="e">
        <f t="array" ref="N227">SUM(IF("647"='[3]B-GP'!$AB$6112:$AB$13000,1,0)*('[3]B-GP'!$AF$6112:$AF$13000*'[3]B-GP'!$AO$6112:$AO$13000*'[3]B-GP'!W$6112:W$13000))</f>
        <v>#REF!</v>
      </c>
      <c r="O227" s="36" t="e">
        <f t="array" ref="O227">SUM(IF("647"='[3]B-GP'!$AB$6112:$AB$13000,1,0)*('[3]B-GP'!$AF$6112:$AF$13000*'[3]B-GP'!$AO$6112:$AO$13000*'[3]B-GP'!X$6112:X$13000))</f>
        <v>#REF!</v>
      </c>
      <c r="P227" s="36" t="e">
        <f>CHOOSE([3]MES!$E$10,SUM(D227),SUM(D227:E227),SUM(D227:F227),SUM(D227:G227),SUM(D227:H227),SUM(D227:I227),SUM(D227:J227),SUM(D227:K227),SUM(D227:L227),SUM(D227:M227),SUM(D227:N227),SUM(D227:O227))</f>
        <v>#REF!</v>
      </c>
    </row>
    <row r="228" spans="2:16" ht="12" customHeight="1">
      <c r="B228" s="30" t="s">
        <v>95</v>
      </c>
      <c r="D228" s="36" t="e">
        <f t="array" ref="D228">SUM(IF("647"='[3]B-GP'!$AB$6112:$AB$13000,1,0)*('[3]B-GP'!$AF$6112:$AF$13000*'[3]B-GP'!$AP$6112:$AP$13000*'[3]B-GP'!M$6112:M$13000))</f>
        <v>#REF!</v>
      </c>
      <c r="E228" s="36" t="e">
        <f t="array" ref="E228">SUM(IF("647"='[3]B-GP'!$AB$6112:$AB$13000,1,0)*('[3]B-GP'!$AF$6112:$AF$13000*'[3]B-GP'!$AP$6112:$AP$13000*'[3]B-GP'!N$6112:N$13000))</f>
        <v>#REF!</v>
      </c>
      <c r="F228" s="36" t="e">
        <f t="array" ref="F228">SUM(IF("647"='[3]B-GP'!$AB$6112:$AB$13000,1,0)*('[3]B-GP'!$AF$6112:$AF$13000*'[3]B-GP'!$AP$6112:$AP$13000*'[3]B-GP'!O$6112:O$13000))</f>
        <v>#REF!</v>
      </c>
      <c r="G228" s="36" t="e">
        <f t="array" ref="G228">SUM(IF("647"='[3]B-GP'!$AB$6112:$AB$13000,1,0)*('[3]B-GP'!$AF$6112:$AF$13000*'[3]B-GP'!$AP$6112:$AP$13000*'[3]B-GP'!P$6112:P$13000))</f>
        <v>#REF!</v>
      </c>
      <c r="H228" s="36" t="e">
        <f t="array" ref="H228">SUM(IF("647"='[3]B-GP'!$AB$6112:$AB$13000,1,0)*('[3]B-GP'!$AF$6112:$AF$13000*'[3]B-GP'!$AP$6112:$AP$13000*'[3]B-GP'!Q$6112:Q$13000))</f>
        <v>#REF!</v>
      </c>
      <c r="I228" s="36" t="e">
        <f t="array" ref="I228">SUM(IF("647"='[3]B-GP'!$AB$6112:$AB$13000,1,0)*('[3]B-GP'!$AF$6112:$AF$13000*'[3]B-GP'!$AP$6112:$AP$13000*'[3]B-GP'!R$6112:R$13000))</f>
        <v>#REF!</v>
      </c>
      <c r="J228" s="36" t="e">
        <f t="array" ref="J228">SUM(IF("647"='[3]B-GP'!$AB$6112:$AB$13000,1,0)*('[3]B-GP'!$AF$6112:$AF$13000*'[3]B-GP'!$AP$6112:$AP$13000*'[3]B-GP'!S$6112:S$13000))</f>
        <v>#REF!</v>
      </c>
      <c r="K228" s="36" t="e">
        <f t="array" ref="K228">SUM(IF("647"='[3]B-GP'!$AB$6112:$AB$13000,1,0)*('[3]B-GP'!$AF$6112:$AF$13000*'[3]B-GP'!$AP$6112:$AP$13000*'[3]B-GP'!T$6112:T$13000))</f>
        <v>#REF!</v>
      </c>
      <c r="L228" s="36" t="e">
        <f t="array" ref="L228">SUM(IF("647"='[3]B-GP'!$AB$6112:$AB$13000,1,0)*('[3]B-GP'!$AF$6112:$AF$13000*'[3]B-GP'!$AP$6112:$AP$13000*'[3]B-GP'!U$6112:U$13000))</f>
        <v>#REF!</v>
      </c>
      <c r="M228" s="36" t="e">
        <f t="array" ref="M228">SUM(IF("647"='[3]B-GP'!$AB$6112:$AB$13000,1,0)*('[3]B-GP'!$AF$6112:$AF$13000*'[3]B-GP'!$AP$6112:$AP$13000*'[3]B-GP'!V$6112:V$13000))</f>
        <v>#REF!</v>
      </c>
      <c r="N228" s="36" t="e">
        <f t="array" ref="N228">SUM(IF("647"='[3]B-GP'!$AB$6112:$AB$13000,1,0)*('[3]B-GP'!$AF$6112:$AF$13000*'[3]B-GP'!$AP$6112:$AP$13000*'[3]B-GP'!W$6112:W$13000))</f>
        <v>#REF!</v>
      </c>
      <c r="O228" s="36" t="e">
        <f t="array" ref="O228">SUM(IF("647"='[3]B-GP'!$AB$6112:$AB$13000,1,0)*('[3]B-GP'!$AF$6112:$AF$13000*'[3]B-GP'!$AP$6112:$AP$13000*'[3]B-GP'!X$6112:X$13000))</f>
        <v>#REF!</v>
      </c>
      <c r="P228" s="36" t="e">
        <f>CHOOSE([3]MES!$E$10,SUM(D228),SUM(D228:E228),SUM(D228:F228),SUM(D228:G228),SUM(D228:H228),SUM(D228:I228),SUM(D228:J228),SUM(D228:K228),SUM(D228:L228),SUM(D228:M228),SUM(D228:N228),SUM(D228:O228))</f>
        <v>#REF!</v>
      </c>
    </row>
    <row r="229" spans="2:16" ht="12" customHeight="1">
      <c r="B229" s="30" t="s">
        <v>96</v>
      </c>
      <c r="D229" s="36" t="e">
        <f t="array" ref="D229">SUM(IF("647"='[3]B-GP'!$AB$6112:$AB$13000,1,0)*('[3]B-GP'!$AF$6112:$AF$13000*'[3]B-GP'!$AQ$6112:$AQ$13000*'[3]B-GP'!M$6112:M$13000))</f>
        <v>#REF!</v>
      </c>
      <c r="E229" s="36" t="e">
        <f t="array" ref="E229">SUM(IF("647"='[3]B-GP'!$AB$6112:$AB$13000,1,0)*('[3]B-GP'!$AF$6112:$AF$13000*'[3]B-GP'!$AQ$6112:$AQ$13000*'[3]B-GP'!N$6112:N$13000))</f>
        <v>#REF!</v>
      </c>
      <c r="F229" s="36" t="e">
        <f t="array" ref="F229">SUM(IF("647"='[3]B-GP'!$AB$6112:$AB$13000,1,0)*('[3]B-GP'!$AF$6112:$AF$13000*'[3]B-GP'!$AQ$6112:$AQ$13000*'[3]B-GP'!O$6112:O$13000))</f>
        <v>#REF!</v>
      </c>
      <c r="G229" s="36" t="e">
        <f t="array" ref="G229">SUM(IF("647"='[3]B-GP'!$AB$6112:$AB$13000,1,0)*('[3]B-GP'!$AF$6112:$AF$13000*'[3]B-GP'!$AQ$6112:$AQ$13000*'[3]B-GP'!P$6112:P$13000))</f>
        <v>#REF!</v>
      </c>
      <c r="H229" s="36" t="e">
        <f t="array" ref="H229">SUM(IF("647"='[3]B-GP'!$AB$6112:$AB$13000,1,0)*('[3]B-GP'!$AF$6112:$AF$13000*'[3]B-GP'!$AQ$6112:$AQ$13000*'[3]B-GP'!Q$6112:Q$13000))</f>
        <v>#REF!</v>
      </c>
      <c r="I229" s="36" t="e">
        <f t="array" ref="I229">SUM(IF("647"='[3]B-GP'!$AB$6112:$AB$13000,1,0)*('[3]B-GP'!$AF$6112:$AF$13000*'[3]B-GP'!$AQ$6112:$AQ$13000*'[3]B-GP'!R$6112:R$13000))</f>
        <v>#REF!</v>
      </c>
      <c r="J229" s="36" t="e">
        <f t="array" ref="J229">SUM(IF("647"='[3]B-GP'!$AB$6112:$AB$13000,1,0)*('[3]B-GP'!$AF$6112:$AF$13000*'[3]B-GP'!$AQ$6112:$AQ$13000*'[3]B-GP'!S$6112:S$13000))</f>
        <v>#REF!</v>
      </c>
      <c r="K229" s="36" t="e">
        <f t="array" ref="K229">SUM(IF("647"='[3]B-GP'!$AB$6112:$AB$13000,1,0)*('[3]B-GP'!$AF$6112:$AF$13000*'[3]B-GP'!$AQ$6112:$AQ$13000*'[3]B-GP'!T$6112:T$13000))</f>
        <v>#REF!</v>
      </c>
      <c r="L229" s="36" t="e">
        <f t="array" ref="L229">SUM(IF("647"='[3]B-GP'!$AB$6112:$AB$13000,1,0)*('[3]B-GP'!$AF$6112:$AF$13000*'[3]B-GP'!$AQ$6112:$AQ$13000*'[3]B-GP'!U$6112:U$13000))</f>
        <v>#REF!</v>
      </c>
      <c r="M229" s="36" t="e">
        <f t="array" ref="M229">SUM(IF("647"='[3]B-GP'!$AB$6112:$AB$13000,1,0)*('[3]B-GP'!$AF$6112:$AF$13000*'[3]B-GP'!$AQ$6112:$AQ$13000*'[3]B-GP'!V$6112:V$13000))</f>
        <v>#REF!</v>
      </c>
      <c r="N229" s="36" t="e">
        <f t="array" ref="N229">SUM(IF("647"='[3]B-GP'!$AB$6112:$AB$13000,1,0)*('[3]B-GP'!$AF$6112:$AF$13000*'[3]B-GP'!$AQ$6112:$AQ$13000*'[3]B-GP'!W$6112:W$13000))</f>
        <v>#REF!</v>
      </c>
      <c r="O229" s="36" t="e">
        <f t="array" ref="O229">SUM(IF("647"='[3]B-GP'!$AB$6112:$AB$13000,1,0)*('[3]B-GP'!$AF$6112:$AF$13000*'[3]B-GP'!$AQ$6112:$AQ$13000*'[3]B-GP'!X$6112:X$13000))</f>
        <v>#REF!</v>
      </c>
      <c r="P229" s="36" t="e">
        <f>CHOOSE([3]MES!$E$10,SUM(D229),SUM(D229:E229),SUM(D229:F229),SUM(D229:G229),SUM(D229:H229),SUM(D229:I229),SUM(D229:J229),SUM(D229:K229),SUM(D229:L229),SUM(D229:M229),SUM(D229:N229),SUM(D229:O229))</f>
        <v>#REF!</v>
      </c>
    </row>
    <row r="230" spans="2:16" ht="12" customHeight="1">
      <c r="B230" s="38" t="s">
        <v>97</v>
      </c>
      <c r="D230" s="39" t="e">
        <f t="shared" ref="D230:P230" si="47">SUM(D226:D229)</f>
        <v>#REF!</v>
      </c>
      <c r="E230" s="39" t="e">
        <f t="shared" si="47"/>
        <v>#REF!</v>
      </c>
      <c r="F230" s="39" t="e">
        <f t="shared" si="47"/>
        <v>#REF!</v>
      </c>
      <c r="G230" s="39" t="e">
        <f t="shared" si="47"/>
        <v>#REF!</v>
      </c>
      <c r="H230" s="39" t="e">
        <f t="shared" si="47"/>
        <v>#REF!</v>
      </c>
      <c r="I230" s="39" t="e">
        <f t="shared" si="47"/>
        <v>#REF!</v>
      </c>
      <c r="J230" s="39" t="e">
        <f t="shared" si="47"/>
        <v>#REF!</v>
      </c>
      <c r="K230" s="39" t="e">
        <f t="shared" si="47"/>
        <v>#REF!</v>
      </c>
      <c r="L230" s="39" t="e">
        <f t="shared" si="47"/>
        <v>#REF!</v>
      </c>
      <c r="M230" s="39" t="e">
        <f t="shared" si="47"/>
        <v>#REF!</v>
      </c>
      <c r="N230" s="39" t="e">
        <f t="shared" si="47"/>
        <v>#REF!</v>
      </c>
      <c r="O230" s="39" t="e">
        <f t="shared" si="47"/>
        <v>#REF!</v>
      </c>
      <c r="P230" s="39" t="e">
        <f t="shared" si="47"/>
        <v>#REF!</v>
      </c>
    </row>
    <row r="231" spans="2:16" s="40" customFormat="1" ht="12" customHeight="1">
      <c r="B231" s="40" t="s">
        <v>98</v>
      </c>
      <c r="D231" s="36" t="e">
        <f t="array" ref="D231">SUM(IF("647"='[3]B-GP'!$AB$6112:$AB$13000,1,0)*('[3]B-GP'!$AF$6112:$AF$13000*'[3]B-GP'!$AU$6112:$AU$13000*'[3]B-GP'!M$6112:M$13000))</f>
        <v>#REF!</v>
      </c>
      <c r="E231" s="36" t="e">
        <f t="array" ref="E231">SUM(IF("647"='[3]B-GP'!$AB$6112:$AB$13000,1,0)*('[3]B-GP'!$AF$6112:$AF$13000*'[3]B-GP'!$AU$6112:$AU$13000*'[3]B-GP'!N$6112:N$13000))</f>
        <v>#REF!</v>
      </c>
      <c r="F231" s="36" t="e">
        <f t="array" ref="F231">SUM(IF("647"='[3]B-GP'!$AB$6112:$AB$13000,1,0)*('[3]B-GP'!$AF$6112:$AF$13000*'[3]B-GP'!$AU$6112:$AU$13000*'[3]B-GP'!O$6112:O$13000))</f>
        <v>#REF!</v>
      </c>
      <c r="G231" s="36" t="e">
        <f t="array" ref="G231">SUM(IF("647"='[3]B-GP'!$AB$6112:$AB$13000,1,0)*('[3]B-GP'!$AF$6112:$AF$13000*'[3]B-GP'!$AU$6112:$AU$13000*'[3]B-GP'!P$6112:P$13000))</f>
        <v>#REF!</v>
      </c>
      <c r="H231" s="36" t="e">
        <f t="array" ref="H231">SUM(IF("647"='[3]B-GP'!$AB$6112:$AB$13000,1,0)*('[3]B-GP'!$AF$6112:$AF$13000*'[3]B-GP'!$AU$6112:$AU$13000*'[3]B-GP'!Q$6112:Q$13000))</f>
        <v>#REF!</v>
      </c>
      <c r="I231" s="36" t="e">
        <f t="array" ref="I231">SUM(IF("647"='[3]B-GP'!$AB$6112:$AB$13000,1,0)*('[3]B-GP'!$AF$6112:$AF$13000*'[3]B-GP'!$AU$6112:$AU$13000*'[3]B-GP'!R$6112:R$13000))</f>
        <v>#REF!</v>
      </c>
      <c r="J231" s="36" t="e">
        <f t="array" ref="J231">SUM(IF("647"='[3]B-GP'!$AB$6112:$AB$13000,1,0)*('[3]B-GP'!$AF$6112:$AF$13000*'[3]B-GP'!$AU$6112:$AU$13000*'[3]B-GP'!S$6112:S$13000))</f>
        <v>#REF!</v>
      </c>
      <c r="K231" s="36" t="e">
        <f t="array" ref="K231">SUM(IF("647"='[3]B-GP'!$AB$6112:$AB$13000,1,0)*('[3]B-GP'!$AF$6112:$AF$13000*'[3]B-GP'!$AU$6112:$AU$13000*'[3]B-GP'!T$6112:T$13000))</f>
        <v>#REF!</v>
      </c>
      <c r="L231" s="36" t="e">
        <f t="array" ref="L231">SUM(IF("647"='[3]B-GP'!$AB$6112:$AB$13000,1,0)*('[3]B-GP'!$AF$6112:$AF$13000*'[3]B-GP'!$AU$6112:$AU$13000*'[3]B-GP'!U$6112:U$13000))</f>
        <v>#REF!</v>
      </c>
      <c r="M231" s="36" t="e">
        <f t="array" ref="M231">SUM(IF("647"='[3]B-GP'!$AB$6112:$AB$13000,1,0)*('[3]B-GP'!$AF$6112:$AF$13000*'[3]B-GP'!$AU$6112:$AU$13000*'[3]B-GP'!V$6112:V$13000))</f>
        <v>#REF!</v>
      </c>
      <c r="N231" s="36" t="e">
        <f t="array" ref="N231">SUM(IF("647"='[3]B-GP'!$AB$6112:$AB$13000,1,0)*('[3]B-GP'!$AF$6112:$AF$13000*'[3]B-GP'!$AU$6112:$AU$13000*'[3]B-GP'!W$6112:W$13000))</f>
        <v>#REF!</v>
      </c>
      <c r="O231" s="36" t="e">
        <f t="array" ref="O231">SUM(IF("647"='[3]B-GP'!$AB$6112:$AB$13000,1,0)*('[3]B-GP'!$AF$6112:$AF$13000*'[3]B-GP'!$AU$6112:$AU$13000*'[3]B-GP'!X$6112:X$13000))</f>
        <v>#REF!</v>
      </c>
      <c r="P231" s="36" t="e">
        <f>CHOOSE([3]MES!$E$10,SUM(D231),SUM(D231:E231),SUM(D231:F231),SUM(D231:G231),SUM(D231:H231),SUM(D231:I231),SUM(D231:J231),SUM(D231:K231),SUM(D231:L231),SUM(D231:M231),SUM(D231:N231),SUM(D231:O231))</f>
        <v>#REF!</v>
      </c>
    </row>
    <row r="232" spans="2:16" ht="12" customHeight="1">
      <c r="B232" s="38" t="s">
        <v>88</v>
      </c>
      <c r="D232" s="39" t="e">
        <f>SUM(D231)</f>
        <v>#REF!</v>
      </c>
      <c r="E232" s="39" t="e">
        <f t="shared" ref="E232:P232" si="48">SUM(E231)</f>
        <v>#REF!</v>
      </c>
      <c r="F232" s="39" t="e">
        <f t="shared" si="48"/>
        <v>#REF!</v>
      </c>
      <c r="G232" s="39" t="e">
        <f t="shared" si="48"/>
        <v>#REF!</v>
      </c>
      <c r="H232" s="39" t="e">
        <f t="shared" si="48"/>
        <v>#REF!</v>
      </c>
      <c r="I232" s="39" t="e">
        <f t="shared" si="48"/>
        <v>#REF!</v>
      </c>
      <c r="J232" s="39" t="e">
        <f t="shared" si="48"/>
        <v>#REF!</v>
      </c>
      <c r="K232" s="39" t="e">
        <f t="shared" si="48"/>
        <v>#REF!</v>
      </c>
      <c r="L232" s="39" t="e">
        <f t="shared" si="48"/>
        <v>#REF!</v>
      </c>
      <c r="M232" s="39" t="e">
        <f t="shared" si="48"/>
        <v>#REF!</v>
      </c>
      <c r="N232" s="39" t="e">
        <f t="shared" si="48"/>
        <v>#REF!</v>
      </c>
      <c r="O232" s="39" t="e">
        <f t="shared" si="48"/>
        <v>#REF!</v>
      </c>
      <c r="P232" s="39" t="e">
        <f t="shared" si="48"/>
        <v>#REF!</v>
      </c>
    </row>
    <row r="233" spans="2:16" ht="12" customHeight="1">
      <c r="B233" s="30" t="s">
        <v>99</v>
      </c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>
        <f>CHOOSE([3]MES!$E$10,SUM(D233),SUM(D233:E233),SUM(D233:F233),SUM(D233:G233),SUM(D233:H233),SUM(D233:I233),SUM(D233:J233),SUM(D233:K233),SUM(D233:L233),SUM(D233:M233),SUM(D233:N233),SUM(D233:O233))</f>
        <v>0</v>
      </c>
    </row>
    <row r="234" spans="2:16" ht="12" customHeight="1">
      <c r="B234" s="38" t="s">
        <v>100</v>
      </c>
      <c r="D234" s="39" t="e">
        <f>SUM(D222,D225,D230,D232,D233)</f>
        <v>#REF!</v>
      </c>
      <c r="E234" s="39" t="e">
        <f t="shared" ref="E234:P234" si="49">SUM(E222,E225,E230,E232,E233)</f>
        <v>#REF!</v>
      </c>
      <c r="F234" s="39" t="e">
        <f t="shared" si="49"/>
        <v>#REF!</v>
      </c>
      <c r="G234" s="39" t="e">
        <f t="shared" si="49"/>
        <v>#REF!</v>
      </c>
      <c r="H234" s="39" t="e">
        <f t="shared" si="49"/>
        <v>#REF!</v>
      </c>
      <c r="I234" s="39" t="e">
        <f t="shared" si="49"/>
        <v>#REF!</v>
      </c>
      <c r="J234" s="39" t="e">
        <f t="shared" si="49"/>
        <v>#REF!</v>
      </c>
      <c r="K234" s="39" t="e">
        <f t="shared" si="49"/>
        <v>#REF!</v>
      </c>
      <c r="L234" s="39" t="e">
        <f t="shared" si="49"/>
        <v>#REF!</v>
      </c>
      <c r="M234" s="39" t="e">
        <f t="shared" si="49"/>
        <v>#REF!</v>
      </c>
      <c r="N234" s="39" t="e">
        <f t="shared" si="49"/>
        <v>#REF!</v>
      </c>
      <c r="O234" s="39" t="e">
        <f t="shared" si="49"/>
        <v>#REF!</v>
      </c>
      <c r="P234" s="39" t="e">
        <f t="shared" si="49"/>
        <v>#REF!</v>
      </c>
    </row>
    <row r="235" spans="2:16" ht="12" customHeight="1"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</row>
    <row r="236" spans="2:16" ht="12" customHeight="1">
      <c r="B236" s="41" t="s">
        <v>108</v>
      </c>
      <c r="D236" s="42" t="e">
        <f t="shared" ref="D236:O236" si="50">SUM(D191,D201,D210,D218,D234)</f>
        <v>#REF!</v>
      </c>
      <c r="E236" s="42" t="e">
        <f t="shared" si="50"/>
        <v>#REF!</v>
      </c>
      <c r="F236" s="42" t="e">
        <f>SUM(F191,F201,F210,F218,F234)</f>
        <v>#REF!</v>
      </c>
      <c r="G236" s="42" t="e">
        <f t="shared" si="50"/>
        <v>#REF!</v>
      </c>
      <c r="H236" s="42" t="e">
        <f t="shared" si="50"/>
        <v>#REF!</v>
      </c>
      <c r="I236" s="42" t="e">
        <f t="shared" si="50"/>
        <v>#REF!</v>
      </c>
      <c r="J236" s="42" t="e">
        <f t="shared" si="50"/>
        <v>#REF!</v>
      </c>
      <c r="K236" s="42" t="e">
        <f t="shared" si="50"/>
        <v>#REF!</v>
      </c>
      <c r="L236" s="42" t="e">
        <f t="shared" si="50"/>
        <v>#REF!</v>
      </c>
      <c r="M236" s="42" t="e">
        <f t="shared" si="50"/>
        <v>#REF!</v>
      </c>
      <c r="N236" s="42" t="e">
        <f t="shared" si="50"/>
        <v>#REF!</v>
      </c>
      <c r="O236" s="42" t="e">
        <f t="shared" si="50"/>
        <v>#REF!</v>
      </c>
      <c r="P236" s="42" t="e">
        <f>SUM(P191,P201,P210,P218,P234)</f>
        <v>#REF!</v>
      </c>
    </row>
    <row r="237" spans="2:16" ht="12" customHeight="1">
      <c r="B237" s="40"/>
      <c r="C237" s="40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</row>
    <row r="238" spans="2:16" ht="12" customHeight="1">
      <c r="B238" s="40"/>
      <c r="C238" s="40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</row>
    <row r="239" spans="2:16" ht="12" customHeight="1">
      <c r="B239" s="40"/>
      <c r="C239" s="40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</row>
    <row r="240" spans="2:16" ht="12" customHeight="1">
      <c r="B240" s="40"/>
      <c r="C240" s="40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</row>
    <row r="241" spans="2:16" ht="12" customHeight="1">
      <c r="B241" s="34" t="s">
        <v>109</v>
      </c>
    </row>
    <row r="243" spans="2:16" ht="12" customHeight="1">
      <c r="B243" s="30" t="s">
        <v>65</v>
      </c>
      <c r="D243" s="37" t="e">
        <f t="array" ref="D243">SUM(IF("412014"='[3]B-GP'!$G$6112:$G$13000,1,0)*'[3]B-GP'!$AG$6112:$AG$13000*'[3]B-GP'!$AH$6112:$AH$13000*'[3]B-GP'!M$6112:M$13000)</f>
        <v>#REF!</v>
      </c>
      <c r="E243" s="36" t="e">
        <f t="array" ref="E243">SUM(IF("412014"='[3]B-GP'!$G$6112:$G$13000,1,0)*'[3]B-GP'!$AG$6112:$AG$13000*'[3]B-GP'!$AH$6112:$AH$13000*'[3]B-GP'!N$6112:N$13000)</f>
        <v>#REF!</v>
      </c>
      <c r="F243" s="36" t="e">
        <f t="array" ref="F243">SUM(IF("412014"='[3]B-GP'!$G$6112:$G$13000,1,0)*'[3]B-GP'!$AG$6112:$AG$13000*'[3]B-GP'!$AH$6112:$AH$13000*'[3]B-GP'!O$6112:O$13000)</f>
        <v>#REF!</v>
      </c>
      <c r="G243" s="36" t="e">
        <f t="array" ref="G243">SUM(IF("412014"='[3]B-GP'!$G$6112:$G$13000,1,0)*'[3]B-GP'!$AG$6112:$AG$13000*'[3]B-GP'!$AH$6112:$AH$13000*'[3]B-GP'!P$6112:P$13000)</f>
        <v>#REF!</v>
      </c>
      <c r="H243" s="36" t="e">
        <f t="array" ref="H243">SUM(IF("412014"='[3]B-GP'!$G$6112:$G$13000,1,0)*'[3]B-GP'!$AG$6112:$AG$13000*'[3]B-GP'!$AH$6112:$AH$13000*'[3]B-GP'!Q$6112:Q$13000)</f>
        <v>#REF!</v>
      </c>
      <c r="I243" s="36" t="e">
        <f t="array" ref="I243">SUM(IF("412014"='[3]B-GP'!$G$6112:$G$13000,1,0)*'[3]B-GP'!$AG$6112:$AG$13000*'[3]B-GP'!$AH$6112:$AH$13000*'[3]B-GP'!R$6112:R$13000)</f>
        <v>#REF!</v>
      </c>
      <c r="J243" s="36" t="e">
        <f t="array" ref="J243">SUM(IF("412014"='[3]B-GP'!$G$6112:$G$13000,1,0)*'[3]B-GP'!$AG$6112:$AG$13000*'[3]B-GP'!$AH$6112:$AH$13000*'[3]B-GP'!S$6112:S$13000)</f>
        <v>#REF!</v>
      </c>
      <c r="K243" s="36" t="e">
        <f t="array" ref="K243">SUM(IF("412014"='[3]B-GP'!$G$6112:$G$13000,1,0)*'[3]B-GP'!$AG$6112:$AG$13000*'[3]B-GP'!$AH$6112:$AH$13000*'[3]B-GP'!T$6112:T$13000)</f>
        <v>#REF!</v>
      </c>
      <c r="L243" s="36" t="e">
        <f t="array" ref="L243">SUM(IF("412014"='[3]B-GP'!$G$6112:$G$13000,1,0)*'[3]B-GP'!$AG$6112:$AG$13000*'[3]B-GP'!$AH$6112:$AH$13000*'[3]B-GP'!U$6112:U$13000)</f>
        <v>#REF!</v>
      </c>
      <c r="M243" s="36" t="e">
        <f t="array" ref="M243">SUM(IF("412014"='[3]B-GP'!$G$6112:$G$13000,1,0)*'[3]B-GP'!$AG$6112:$AG$13000*'[3]B-GP'!$AH$6112:$AH$13000*'[3]B-GP'!V$6112:V$13000)</f>
        <v>#REF!</v>
      </c>
      <c r="N243" s="36" t="e">
        <f t="array" ref="N243">SUM(IF("412014"='[3]B-GP'!$G$6112:$G$13000,1,0)*'[3]B-GP'!$AG$6112:$AG$13000*'[3]B-GP'!$AH$6112:$AH$13000*'[3]B-GP'!W$6112:W$13000)</f>
        <v>#REF!</v>
      </c>
      <c r="O243" s="36" t="e">
        <f t="array" ref="O243">SUM(IF("412014"='[3]B-GP'!$G$6112:$G$13000,1,0)*'[3]B-GP'!$AG$6112:$AG$13000*'[3]B-GP'!$AH$6112:$AH$13000*'[3]B-GP'!X$6112:X$13000)</f>
        <v>#REF!</v>
      </c>
      <c r="P243" s="36" t="e">
        <f>CHOOSE([3]MES!$E$10,SUM(D243),SUM(D243:E243),SUM(D243:F243),SUM(D243:G243),SUM(D243:H243),SUM(D243:I243),SUM(D243:J243),SUM(D243:K243),SUM(D243:L243),SUM(D243:M243),SUM(D243:N243),SUM(D243:O243))</f>
        <v>#REF!</v>
      </c>
    </row>
    <row r="244" spans="2:16" ht="12" customHeight="1">
      <c r="B244" s="30" t="s">
        <v>66</v>
      </c>
      <c r="D244" s="37" t="e">
        <f t="array" ref="D244">SUM(IF("412095"='[3]B-GP'!$G$6112:$G$13000,1,0)*'[3]B-GP'!$AG$6112:$AG$13000*'[3]B-GP'!$AV$6112:$AV$13000*'[3]B-GP'!M$6112:M$13000)</f>
        <v>#REF!</v>
      </c>
      <c r="E244" s="36" t="e">
        <f t="array" ref="E244">SUM(IF("412095"='[3]B-GP'!$G$6112:$G$13000,1,0)*'[3]B-GP'!$AG$6112:$AG$13000*'[3]B-GP'!$AV$6112:$AV$13000*'[3]B-GP'!N$6112:N$13000)</f>
        <v>#REF!</v>
      </c>
      <c r="F244" s="36" t="e">
        <f t="array" ref="F244">SUM(IF("412095"='[3]B-GP'!$G$6112:$G$13000,1,0)*'[3]B-GP'!$AG$6112:$AG$13000*'[3]B-GP'!$AV$6112:$AV$13000*'[3]B-GP'!O$6112:O$13000)</f>
        <v>#REF!</v>
      </c>
      <c r="G244" s="36" t="e">
        <f t="array" ref="G244">SUM(IF("412095"='[3]B-GP'!$G$6112:$G$13000,1,0)*'[3]B-GP'!$AG$6112:$AG$13000*'[3]B-GP'!$AV$6112:$AV$13000*'[3]B-GP'!P$6112:P$13000)</f>
        <v>#REF!</v>
      </c>
      <c r="H244" s="36" t="e">
        <f t="array" ref="H244">SUM(IF("412095"='[3]B-GP'!$G$6112:$G$13000,1,0)*'[3]B-GP'!$AG$6112:$AG$13000*'[3]B-GP'!$AV$6112:$AV$13000*'[3]B-GP'!Q$6112:Q$13000)</f>
        <v>#REF!</v>
      </c>
      <c r="I244" s="36" t="e">
        <f t="array" ref="I244">SUM(IF("412095"='[3]B-GP'!$G$6112:$G$13000,1,0)*'[3]B-GP'!$AG$6112:$AG$13000*'[3]B-GP'!$AV$6112:$AV$13000*'[3]B-GP'!R$6112:R$13000)</f>
        <v>#REF!</v>
      </c>
      <c r="J244" s="36" t="e">
        <f t="array" ref="J244">SUM(IF("412095"='[3]B-GP'!$G$6112:$G$13000,1,0)*'[3]B-GP'!$AG$6112:$AG$13000*'[3]B-GP'!$AV$6112:$AV$13000*'[3]B-GP'!S$6112:S$13000)</f>
        <v>#REF!</v>
      </c>
      <c r="K244" s="36" t="e">
        <f t="array" ref="K244">SUM(IF("412095"='[3]B-GP'!$G$6112:$G$13000,1,0)*'[3]B-GP'!$AG$6112:$AG$13000*'[3]B-GP'!$AV$6112:$AV$13000*'[3]B-GP'!T$6112:T$13000)</f>
        <v>#REF!</v>
      </c>
      <c r="L244" s="36" t="e">
        <f t="array" ref="L244">SUM(IF("412095"='[3]B-GP'!$G$6112:$G$13000,1,0)*'[3]B-GP'!$AG$6112:$AG$13000*'[3]B-GP'!$AV$6112:$AV$13000*'[3]B-GP'!U$6112:U$13000)</f>
        <v>#REF!</v>
      </c>
      <c r="M244" s="36" t="e">
        <f t="array" ref="M244">SUM(IF("412095"='[3]B-GP'!$G$6112:$G$13000,1,0)*'[3]B-GP'!$AG$6112:$AG$13000*'[3]B-GP'!$AV$6112:$AV$13000*'[3]B-GP'!V$6112:V$13000)</f>
        <v>#REF!</v>
      </c>
      <c r="N244" s="36" t="e">
        <f t="array" ref="N244">SUM(IF("412095"='[3]B-GP'!$G$6112:$G$13000,1,0)*'[3]B-GP'!$AG$6112:$AG$13000*'[3]B-GP'!$AV$6112:$AV$13000*'[3]B-GP'!W$6112:W$13000)</f>
        <v>#REF!</v>
      </c>
      <c r="O244" s="36" t="e">
        <f t="array" ref="O244">SUM(IF("412095"='[3]B-GP'!$G$6112:$G$13000,1,0)*'[3]B-GP'!$AG$6112:$AG$13000*'[3]B-GP'!$AV$6112:$AV$13000*'[3]B-GP'!X$6112:X$13000)</f>
        <v>#REF!</v>
      </c>
      <c r="P244" s="36" t="e">
        <f>CHOOSE([3]MES!$E$10,SUM(D244),SUM(D244:E244),SUM(D244:F244),SUM(D244:G244),SUM(D244:H244),SUM(D244:I244),SUM(D244:J244),SUM(D244:K244),SUM(D244:L244),SUM(D244:M244),SUM(D244:N244),SUM(D244:O244))</f>
        <v>#REF!</v>
      </c>
    </row>
    <row r="245" spans="2:16" ht="12" customHeight="1">
      <c r="B245" s="30" t="s">
        <v>67</v>
      </c>
      <c r="D245" s="36" t="e">
        <f t="array" ref="D245">SUM('[3]B-GP'!$AG$6112:$AG$13000*'[3]B-GP'!$AI$6112:$AI$13000*'[3]B-GP'!M$6112:M$13000)</f>
        <v>#REF!</v>
      </c>
      <c r="E245" s="36" t="e">
        <f t="array" ref="E245">SUM('[3]B-GP'!$AG$6112:$AG$13000*'[3]B-GP'!$AI$6112:$AI$13000*'[3]B-GP'!N$6112:N$13000)</f>
        <v>#REF!</v>
      </c>
      <c r="F245" s="36" t="e">
        <f t="array" ref="F245">SUM('[3]B-GP'!$AG$6112:$AG$13000*'[3]B-GP'!$AI$6112:$AI$13000*'[3]B-GP'!O$6112:O$13000)</f>
        <v>#REF!</v>
      </c>
      <c r="G245" s="36" t="e">
        <f t="array" ref="G245">SUM('[3]B-GP'!$AG$6112:$AG$13000*'[3]B-GP'!$AI$6112:$AI$13000*'[3]B-GP'!P$6112:P$13000)</f>
        <v>#REF!</v>
      </c>
      <c r="H245" s="36" t="e">
        <f t="array" ref="H245">SUM('[3]B-GP'!$AG$6112:$AG$13000*'[3]B-GP'!$AI$6112:$AI$13000*'[3]B-GP'!Q$6112:Q$13000)</f>
        <v>#REF!</v>
      </c>
      <c r="I245" s="36" t="e">
        <f t="array" ref="I245">SUM('[3]B-GP'!$AG$6112:$AG$13000*'[3]B-GP'!$AI$6112:$AI$13000*'[3]B-GP'!R$6112:R$13000)</f>
        <v>#REF!</v>
      </c>
      <c r="J245" s="36" t="e">
        <f t="array" ref="J245">SUM('[3]B-GP'!$AG$6112:$AG$13000*'[3]B-GP'!$AI$6112:$AI$13000*'[3]B-GP'!S$6112:S$13000)</f>
        <v>#REF!</v>
      </c>
      <c r="K245" s="36" t="e">
        <f t="array" ref="K245">SUM('[3]B-GP'!$AG$6112:$AG$13000*'[3]B-GP'!$AI$6112:$AI$13000*'[3]B-GP'!T$6112:T$13000)</f>
        <v>#REF!</v>
      </c>
      <c r="L245" s="36" t="e">
        <f t="array" ref="L245">SUM('[3]B-GP'!$AG$6112:$AG$13000*'[3]B-GP'!$AI$6112:$AI$13000*'[3]B-GP'!U$6112:U$13000)</f>
        <v>#REF!</v>
      </c>
      <c r="M245" s="36" t="e">
        <f t="array" ref="M245">SUM('[3]B-GP'!$AG$6112:$AG$13000*'[3]B-GP'!$AI$6112:$AI$13000*'[3]B-GP'!V$6112:V$13000)</f>
        <v>#REF!</v>
      </c>
      <c r="N245" s="36" t="e">
        <f t="array" ref="N245">SUM('[3]B-GP'!$AG$6112:$AG$13000*'[3]B-GP'!$AI$6112:$AI$13000*'[3]B-GP'!W$6112:W$13000)</f>
        <v>#REF!</v>
      </c>
      <c r="O245" s="36" t="e">
        <f t="array" ref="O245">SUM('[3]B-GP'!$AG$6112:$AG$13000*'[3]B-GP'!$AI$6112:$AI$13000*'[3]B-GP'!X$6112:X$13000)</f>
        <v>#REF!</v>
      </c>
      <c r="P245" s="36" t="e">
        <f>CHOOSE([3]MES!$E$10,SUM(D245),SUM(D245:E245),SUM(D245:F245),SUM(D245:G245),SUM(D245:H245),SUM(D245:I245),SUM(D245:J245),SUM(D245:K245),SUM(D245:L245),SUM(D245:M245),SUM(D245:N245),SUM(D245:O245))</f>
        <v>#REF!</v>
      </c>
    </row>
    <row r="246" spans="2:16" ht="12" customHeight="1">
      <c r="B246" s="30" t="s">
        <v>68</v>
      </c>
      <c r="D246" s="36" t="e">
        <f t="array" ref="D246">SUM('[3]B-GP'!$AG$6112:$AG$13000*'[3]B-GP'!$AJ$6112:$AJ$13000*'[3]B-GP'!M$6112:M$13000)</f>
        <v>#REF!</v>
      </c>
      <c r="E246" s="36" t="e">
        <f t="array" ref="E246">SUM('[3]B-GP'!$AG$6112:$AG$13000*'[3]B-GP'!$AJ$6112:$AJ$13000*'[3]B-GP'!N$6112:N$13000)</f>
        <v>#REF!</v>
      </c>
      <c r="F246" s="36" t="e">
        <f t="array" ref="F246">SUM('[3]B-GP'!$AG$6112:$AG$13000*'[3]B-GP'!$AJ$6112:$AJ$13000*'[3]B-GP'!O$6112:O$13000)</f>
        <v>#REF!</v>
      </c>
      <c r="G246" s="36" t="e">
        <f t="array" ref="G246">SUM('[3]B-GP'!$AG$6112:$AG$13000*'[3]B-GP'!$AJ$6112:$AJ$13000*'[3]B-GP'!P$6112:P$13000)</f>
        <v>#REF!</v>
      </c>
      <c r="H246" s="36" t="e">
        <f t="array" ref="H246">SUM('[3]B-GP'!$AG$6112:$AG$13000*'[3]B-GP'!$AJ$6112:$AJ$13000*'[3]B-GP'!Q$6112:Q$13000)</f>
        <v>#REF!</v>
      </c>
      <c r="I246" s="36" t="e">
        <f t="array" ref="I246">SUM('[3]B-GP'!$AG$6112:$AG$13000*'[3]B-GP'!$AJ$6112:$AJ$13000*'[3]B-GP'!R$6112:R$13000)</f>
        <v>#REF!</v>
      </c>
      <c r="J246" s="36" t="e">
        <f t="array" ref="J246">SUM('[3]B-GP'!$AG$6112:$AG$13000*'[3]B-GP'!$AJ$6112:$AJ$13000*'[3]B-GP'!S$6112:S$13000)</f>
        <v>#REF!</v>
      </c>
      <c r="K246" s="36" t="e">
        <f t="array" ref="K246">SUM('[3]B-GP'!$AG$6112:$AG$13000*'[3]B-GP'!$AJ$6112:$AJ$13000*'[3]B-GP'!T$6112:T$13000)</f>
        <v>#REF!</v>
      </c>
      <c r="L246" s="36" t="e">
        <f t="array" ref="L246">SUM('[3]B-GP'!$AG$6112:$AG$13000*'[3]B-GP'!$AJ$6112:$AJ$13000*'[3]B-GP'!U$6112:U$13000)</f>
        <v>#REF!</v>
      </c>
      <c r="M246" s="36" t="e">
        <f t="array" ref="M246">SUM('[3]B-GP'!$AG$6112:$AG$13000*'[3]B-GP'!$AJ$6112:$AJ$13000*'[3]B-GP'!V$6112:V$13000)</f>
        <v>#REF!</v>
      </c>
      <c r="N246" s="36" t="e">
        <f t="array" ref="N246">SUM('[3]B-GP'!$AG$6112:$AG$13000*'[3]B-GP'!$AJ$6112:$AJ$13000*'[3]B-GP'!W$6112:W$13000)</f>
        <v>#REF!</v>
      </c>
      <c r="O246" s="36" t="e">
        <f t="array" ref="O246">SUM('[3]B-GP'!$AG$6112:$AG$13000*'[3]B-GP'!$AJ$6112:$AJ$13000*'[3]B-GP'!X$6112:X$13000)</f>
        <v>#REF!</v>
      </c>
      <c r="P246" s="36" t="e">
        <f>CHOOSE([3]MES!$E$10,SUM(D246),SUM(D246:E246),SUM(D246:F246),SUM(D246:G246),SUM(D246:H246),SUM(D246:I246),SUM(D246:J246),SUM(D246:K246),SUM(D246:L246),SUM(D246:M246),SUM(D246:N246),SUM(D246:O246))</f>
        <v>#REF!</v>
      </c>
    </row>
    <row r="247" spans="2:16" ht="12" customHeight="1">
      <c r="B247" s="30" t="s">
        <v>69</v>
      </c>
      <c r="D247" s="36" t="e">
        <f t="array" ref="D247">SUM(IF("901"='[3]B-GP'!$AB$6112:$AB$13000,1,0)*('[3]B-GP'!$AG$6112:$AG$13000*'[3]B-GP'!$AW$6112:$AW$13000*'[3]B-GP'!M$6112:M$13000))</f>
        <v>#REF!</v>
      </c>
      <c r="E247" s="36" t="e">
        <f t="array" ref="E247">SUM(IF("901"='[3]B-GP'!$AB$6112:$AB$13000,1,0)*('[3]B-GP'!$AG$6112:$AG$13000*'[3]B-GP'!$AW$6112:$AW$13000*'[3]B-GP'!N$6112:N$13000))</f>
        <v>#REF!</v>
      </c>
      <c r="F247" s="36" t="e">
        <f t="array" ref="F247">SUM(IF("901"='[3]B-GP'!$AB$6112:$AB$13000,1,0)*('[3]B-GP'!$AG$6112:$AG$13000*'[3]B-GP'!$AW$6112:$AW$13000*'[3]B-GP'!O$6112:O$13000))</f>
        <v>#REF!</v>
      </c>
      <c r="G247" s="36" t="e">
        <f t="array" ref="G247">SUM(IF("901"='[3]B-GP'!$AB$6112:$AB$13000,1,0)*('[3]B-GP'!$AG$6112:$AG$13000*'[3]B-GP'!$AW$6112:$AW$13000*'[3]B-GP'!P$6112:P$13000))</f>
        <v>#REF!</v>
      </c>
      <c r="H247" s="36" t="e">
        <f t="array" ref="H247">SUM(IF("901"='[3]B-GP'!$AB$6112:$AB$13000,1,0)*('[3]B-GP'!$AG$6112:$AG$13000*'[3]B-GP'!$AW$6112:$AW$13000*'[3]B-GP'!Q$6112:Q$13000))</f>
        <v>#REF!</v>
      </c>
      <c r="I247" s="36" t="e">
        <f t="array" ref="I247">SUM(IF("901"='[3]B-GP'!$AB$6112:$AB$13000,1,0)*('[3]B-GP'!$AG$6112:$AG$13000*'[3]B-GP'!$AW$6112:$AW$13000*'[3]B-GP'!R$6112:R$13000))</f>
        <v>#REF!</v>
      </c>
      <c r="J247" s="36" t="e">
        <f t="array" ref="J247">SUM(IF("901"='[3]B-GP'!$AB$6112:$AB$13000,1,0)*('[3]B-GP'!$AG$6112:$AG$13000*'[3]B-GP'!$AW$6112:$AW$13000*'[3]B-GP'!S$6112:S$13000))</f>
        <v>#REF!</v>
      </c>
      <c r="K247" s="36" t="e">
        <f t="array" ref="K247">SUM(IF("901"='[3]B-GP'!$AB$6112:$AB$13000,1,0)*('[3]B-GP'!$AG$6112:$AG$13000*'[3]B-GP'!$AW$6112:$AW$13000*'[3]B-GP'!T$6112:T$13000))</f>
        <v>#REF!</v>
      </c>
      <c r="L247" s="36" t="e">
        <f t="array" ref="L247">SUM(IF("901"='[3]B-GP'!$AB$6112:$AB$13000,1,0)*('[3]B-GP'!$AG$6112:$AG$13000*'[3]B-GP'!$AW$6112:$AW$13000*'[3]B-GP'!U$6112:U$13000))</f>
        <v>#REF!</v>
      </c>
      <c r="M247" s="36" t="e">
        <f t="array" ref="M247">SUM(IF("901"='[3]B-GP'!$AB$6112:$AB$13000,1,0)*('[3]B-GP'!$AG$6112:$AG$13000*'[3]B-GP'!$AW$6112:$AW$13000*'[3]B-GP'!V$6112:V$13000))</f>
        <v>#REF!</v>
      </c>
      <c r="N247" s="36" t="e">
        <f t="array" ref="N247">SUM(IF("901"='[3]B-GP'!$AB$6112:$AB$13000,1,0)*('[3]B-GP'!$AG$6112:$AG$13000*'[3]B-GP'!$AW$6112:$AW$13000*'[3]B-GP'!W$6112:W$13000))</f>
        <v>#REF!</v>
      </c>
      <c r="O247" s="36" t="e">
        <f t="array" ref="O247">SUM(IF("901"='[3]B-GP'!$AB$6112:$AB$13000,1,0)*('[3]B-GP'!$AG$6112:$AG$13000*'[3]B-GP'!$AW$6112:$AW$13000*'[3]B-GP'!X$6112:X$13000))</f>
        <v>#REF!</v>
      </c>
      <c r="P247" s="36" t="e">
        <f>CHOOSE([3]MES!$E$10,SUM(D247),SUM(D247:E247),SUM(D247:F247),SUM(D247:G247),SUM(D247:H247),SUM(D247:I247),SUM(D247:J247),SUM(D247:K247),SUM(D247:L247),SUM(D247:M247),SUM(D247:N247),SUM(D247:O247))</f>
        <v>#REF!</v>
      </c>
    </row>
    <row r="248" spans="2:16" ht="12" customHeight="1"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</row>
    <row r="249" spans="2:16" ht="12" customHeight="1"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</row>
    <row r="250" spans="2:16" ht="12" customHeight="1">
      <c r="B250" s="38" t="s">
        <v>70</v>
      </c>
      <c r="D250" s="39" t="e">
        <f t="shared" ref="D250:P250" si="51">SUM(D243:D249)</f>
        <v>#REF!</v>
      </c>
      <c r="E250" s="39" t="e">
        <f t="shared" si="51"/>
        <v>#REF!</v>
      </c>
      <c r="F250" s="39" t="e">
        <f t="shared" si="51"/>
        <v>#REF!</v>
      </c>
      <c r="G250" s="39" t="e">
        <f t="shared" si="51"/>
        <v>#REF!</v>
      </c>
      <c r="H250" s="39" t="e">
        <f t="shared" si="51"/>
        <v>#REF!</v>
      </c>
      <c r="I250" s="39" t="e">
        <f t="shared" si="51"/>
        <v>#REF!</v>
      </c>
      <c r="J250" s="39" t="e">
        <f t="shared" si="51"/>
        <v>#REF!</v>
      </c>
      <c r="K250" s="39" t="e">
        <f t="shared" si="51"/>
        <v>#REF!</v>
      </c>
      <c r="L250" s="39" t="e">
        <f t="shared" si="51"/>
        <v>#REF!</v>
      </c>
      <c r="M250" s="39" t="e">
        <f t="shared" si="51"/>
        <v>#REF!</v>
      </c>
      <c r="N250" s="39" t="e">
        <f t="shared" si="51"/>
        <v>#REF!</v>
      </c>
      <c r="O250" s="39" t="e">
        <f t="shared" si="51"/>
        <v>#REF!</v>
      </c>
      <c r="P250" s="39" t="e">
        <f t="shared" si="51"/>
        <v>#REF!</v>
      </c>
    </row>
    <row r="251" spans="2:16" ht="12" customHeight="1"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</row>
    <row r="252" spans="2:16" ht="12" customHeight="1">
      <c r="B252" s="30" t="s">
        <v>71</v>
      </c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>
        <f>CHOOSE([3]MES!$E$10,SUM(D252),SUM(D252:E252),SUM(D252:F252),SUM(D252:G252),SUM(D252:H252),SUM(D252:I252),SUM(D252:J252),SUM(D252:K252),SUM(D252:L252),SUM(D252:M252),SUM(D252:N252),SUM(D252:O252))</f>
        <v>0</v>
      </c>
    </row>
    <row r="253" spans="2:16" ht="12" customHeight="1">
      <c r="B253" s="30" t="s">
        <v>72</v>
      </c>
      <c r="D253" s="36" t="e">
        <f t="array" ref="D253">SUM('[3]B-GP'!$AG$6112:$AG$13000*'[3]B-GP'!$AK$6112:$AK$13000*'[3]B-GP'!M$6112:M$13000)</f>
        <v>#REF!</v>
      </c>
      <c r="E253" s="36" t="e">
        <f t="array" ref="E253">SUM('[3]B-GP'!$AG$6112:$AG$13000*'[3]B-GP'!$AK$6112:$AK$13000*'[3]B-GP'!N$6112:N$13000)</f>
        <v>#REF!</v>
      </c>
      <c r="F253" s="36" t="e">
        <f t="array" ref="F253">SUM('[3]B-GP'!$AG$6112:$AG$13000*'[3]B-GP'!$AK$6112:$AK$13000*'[3]B-GP'!O$6112:O$13000)</f>
        <v>#REF!</v>
      </c>
      <c r="G253" s="36" t="e">
        <f t="array" ref="G253">SUM('[3]B-GP'!$AG$6112:$AG$13000*'[3]B-GP'!$AK$6112:$AK$13000*'[3]B-GP'!P$6112:P$13000)</f>
        <v>#REF!</v>
      </c>
      <c r="H253" s="36" t="e">
        <f t="array" ref="H253">SUM('[3]B-GP'!$AG$6112:$AG$13000*'[3]B-GP'!$AK$6112:$AK$13000*'[3]B-GP'!Q$6112:Q$13000)</f>
        <v>#REF!</v>
      </c>
      <c r="I253" s="36" t="e">
        <f t="array" ref="I253">SUM('[3]B-GP'!$AG$6112:$AG$13000*'[3]B-GP'!$AK$6112:$AK$13000*'[3]B-GP'!R$6112:R$13000)</f>
        <v>#REF!</v>
      </c>
      <c r="J253" s="36" t="e">
        <f t="array" ref="J253">SUM('[3]B-GP'!$AG$6112:$AG$13000*'[3]B-GP'!$AK$6112:$AK$13000*'[3]B-GP'!S$6112:S$13000)</f>
        <v>#REF!</v>
      </c>
      <c r="K253" s="36" t="e">
        <f t="array" ref="K253">SUM('[3]B-GP'!$AG$6112:$AG$13000*'[3]B-GP'!$AK$6112:$AK$13000*'[3]B-GP'!T$6112:T$13000)</f>
        <v>#REF!</v>
      </c>
      <c r="L253" s="36" t="e">
        <f t="array" ref="L253">SUM('[3]B-GP'!$AG$6112:$AG$13000*'[3]B-GP'!$AK$6112:$AK$13000*'[3]B-GP'!U$6112:U$13000)</f>
        <v>#REF!</v>
      </c>
      <c r="M253" s="36" t="e">
        <f t="array" ref="M253">SUM('[3]B-GP'!$AG$6112:$AG$13000*'[3]B-GP'!$AK$6112:$AK$13000*'[3]B-GP'!V$6112:V$13000)</f>
        <v>#REF!</v>
      </c>
      <c r="N253" s="36" t="e">
        <f t="array" ref="N253">SUM('[3]B-GP'!$AG$6112:$AG$13000*'[3]B-GP'!$AK$6112:$AK$13000*'[3]B-GP'!W$6112:W$13000)</f>
        <v>#REF!</v>
      </c>
      <c r="O253" s="36" t="e">
        <f t="array" ref="O253">SUM('[3]B-GP'!$AG$6112:$AG$13000*'[3]B-GP'!$AK$6112:$AK$13000*'[3]B-GP'!X$6112:X$13000)</f>
        <v>#REF!</v>
      </c>
      <c r="P253" s="36" t="e">
        <f>CHOOSE([3]MES!$E$10,SUM(D253),SUM(D253:E253),SUM(D253:F253),SUM(D253:G253),SUM(D253:H253),SUM(D253:I253),SUM(D253:J253),SUM(D253:K253),SUM(D253:L253),SUM(D253:M253),SUM(D253:N253),SUM(D253:O253))</f>
        <v>#REF!</v>
      </c>
    </row>
    <row r="254" spans="2:16" ht="12" customHeight="1">
      <c r="B254" s="30" t="s">
        <v>73</v>
      </c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>
        <f>CHOOSE([3]MES!$E$10,SUM(D254),SUM(D254:E254),SUM(D254:F254),SUM(D254:G254),SUM(D254:H254),SUM(D254:I254),SUM(D254:J254),SUM(D254:K254),SUM(D254:L254),SUM(D254:M254),SUM(D254:N254),SUM(D254:O254))</f>
        <v>0</v>
      </c>
    </row>
    <row r="255" spans="2:16" ht="12" customHeight="1">
      <c r="B255" s="30" t="s">
        <v>74</v>
      </c>
      <c r="D255" s="36" t="e">
        <f t="array" ref="D255">SUM('[3]B-GP'!$AG$6112:$AG$13000*'[3]B-GP'!$AL$6112:$AL$13000*'[3]B-GP'!M$6112:M$13000)</f>
        <v>#REF!</v>
      </c>
      <c r="E255" s="36" t="e">
        <f t="array" ref="E255">SUM('[3]B-GP'!$AG$6112:$AG$13000*'[3]B-GP'!$AL$6112:$AL$13000*'[3]B-GP'!N$6112:N$13000)</f>
        <v>#REF!</v>
      </c>
      <c r="F255" s="36" t="e">
        <f t="array" ref="F255">SUM('[3]B-GP'!$AG$6112:$AG$13000*'[3]B-GP'!$AL$6112:$AL$13000*'[3]B-GP'!O$6112:O$13000)</f>
        <v>#REF!</v>
      </c>
      <c r="G255" s="36" t="e">
        <f t="array" ref="G255">SUM('[3]B-GP'!$AG$6112:$AG$13000*'[3]B-GP'!$AL$6112:$AL$13000*'[3]B-GP'!P$6112:P$13000)</f>
        <v>#REF!</v>
      </c>
      <c r="H255" s="36" t="e">
        <f t="array" ref="H255">SUM('[3]B-GP'!$AG$6112:$AG$13000*'[3]B-GP'!$AL$6112:$AL$13000*'[3]B-GP'!Q$6112:Q$13000)</f>
        <v>#REF!</v>
      </c>
      <c r="I255" s="36" t="e">
        <f t="array" ref="I255">SUM('[3]B-GP'!$AG$6112:$AG$13000*'[3]B-GP'!$AL$6112:$AL$13000*'[3]B-GP'!R$6112:R$13000)</f>
        <v>#REF!</v>
      </c>
      <c r="J255" s="36" t="e">
        <f t="array" ref="J255">SUM('[3]B-GP'!$AG$6112:$AG$13000*'[3]B-GP'!$AL$6112:$AL$13000*'[3]B-GP'!S$6112:S$13000)</f>
        <v>#REF!</v>
      </c>
      <c r="K255" s="36" t="e">
        <f t="array" ref="K255">SUM('[3]B-GP'!$AG$6112:$AG$13000*'[3]B-GP'!$AL$6112:$AL$13000*'[3]B-GP'!T$6112:T$13000)</f>
        <v>#REF!</v>
      </c>
      <c r="L255" s="36" t="e">
        <f t="array" ref="L255">SUM('[3]B-GP'!$AG$6112:$AG$13000*'[3]B-GP'!$AL$6112:$AL$13000*'[3]B-GP'!U$6112:U$13000)</f>
        <v>#REF!</v>
      </c>
      <c r="M255" s="36" t="e">
        <f t="array" ref="M255">SUM('[3]B-GP'!$AG$6112:$AG$13000*'[3]B-GP'!$AL$6112:$AL$13000*'[3]B-GP'!V$6112:V$13000)</f>
        <v>#REF!</v>
      </c>
      <c r="N255" s="36" t="e">
        <f t="array" ref="N255">SUM('[3]B-GP'!$AG$6112:$AG$13000*'[3]B-GP'!$AL$6112:$AL$13000*'[3]B-GP'!W$6112:W$13000)</f>
        <v>#REF!</v>
      </c>
      <c r="O255" s="36" t="e">
        <f t="array" ref="O255">SUM('[3]B-GP'!$AG$6112:$AG$13000*'[3]B-GP'!$AL$6112:$AL$13000*'[3]B-GP'!X$6112:X$13000)</f>
        <v>#REF!</v>
      </c>
      <c r="P255" s="36" t="e">
        <f>CHOOSE([3]MES!$E$10,SUM(D255),SUM(D255:E255),SUM(D255:F255),SUM(D255:G255),SUM(D255:H255),SUM(D255:I255),SUM(D255:J255),SUM(D255:K255),SUM(D255:L255),SUM(D255:M255),SUM(D255:N255),SUM(D255:O255))</f>
        <v>#REF!</v>
      </c>
    </row>
    <row r="256" spans="2:16" ht="12" customHeight="1">
      <c r="B256" s="30" t="s">
        <v>75</v>
      </c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>
        <f>CHOOSE([3]MES!$E$10,SUM(D256),SUM(D256:E256),SUM(D256:F256),SUM(D256:G256),SUM(D256:H256),SUM(D256:I256),SUM(D256:J256),SUM(D256:K256),SUM(D256:L256),SUM(D256:M256),SUM(D256:N256),SUM(D256:O256))</f>
        <v>0</v>
      </c>
    </row>
    <row r="257" spans="2:16" ht="12" customHeight="1">
      <c r="B257" s="30" t="s">
        <v>76</v>
      </c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>
        <f>CHOOSE([3]MES!$E$10,SUM(D257),SUM(D257:E257),SUM(D257:F257),SUM(D257:G257),SUM(D257:H257),SUM(D257:I257),SUM(D257:J257),SUM(D257:K257),SUM(D257:L257),SUM(D257:M257),SUM(D257:N257),SUM(D257:O257))</f>
        <v>0</v>
      </c>
    </row>
    <row r="258" spans="2:16" ht="12" customHeight="1"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</row>
    <row r="259" spans="2:16" ht="12" customHeight="1"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</row>
    <row r="260" spans="2:16" ht="12" customHeight="1">
      <c r="B260" s="38" t="s">
        <v>77</v>
      </c>
      <c r="D260" s="39" t="e">
        <f t="shared" ref="D260:P260" si="52">SUM(D252:D259)</f>
        <v>#REF!</v>
      </c>
      <c r="E260" s="39" t="e">
        <f t="shared" si="52"/>
        <v>#REF!</v>
      </c>
      <c r="F260" s="39" t="e">
        <f t="shared" si="52"/>
        <v>#REF!</v>
      </c>
      <c r="G260" s="39" t="e">
        <f t="shared" si="52"/>
        <v>#REF!</v>
      </c>
      <c r="H260" s="39" t="e">
        <f t="shared" si="52"/>
        <v>#REF!</v>
      </c>
      <c r="I260" s="39" t="e">
        <f t="shared" si="52"/>
        <v>#REF!</v>
      </c>
      <c r="J260" s="39" t="e">
        <f t="shared" si="52"/>
        <v>#REF!</v>
      </c>
      <c r="K260" s="39" t="e">
        <f t="shared" si="52"/>
        <v>#REF!</v>
      </c>
      <c r="L260" s="39" t="e">
        <f t="shared" si="52"/>
        <v>#REF!</v>
      </c>
      <c r="M260" s="39" t="e">
        <f t="shared" si="52"/>
        <v>#REF!</v>
      </c>
      <c r="N260" s="39" t="e">
        <f t="shared" si="52"/>
        <v>#REF!</v>
      </c>
      <c r="O260" s="39" t="e">
        <f t="shared" si="52"/>
        <v>#REF!</v>
      </c>
      <c r="P260" s="39" t="e">
        <f t="shared" si="52"/>
        <v>#REF!</v>
      </c>
    </row>
    <row r="261" spans="2:16" ht="12" customHeight="1"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</row>
    <row r="262" spans="2:16" ht="12" customHeight="1">
      <c r="B262" s="30" t="s">
        <v>78</v>
      </c>
      <c r="D262" s="36" t="e">
        <f t="array" ref="D262">SUM('[3]B-GP'!$AG$6112:$AG$13000*'[3]B-GP'!$AM$6112:$AM$13000*'[3]B-GP'!M$6112:M$13000)</f>
        <v>#REF!</v>
      </c>
      <c r="E262" s="36" t="e">
        <f t="array" ref="E262">SUM('[3]B-GP'!$AG$6112:$AG$13000*'[3]B-GP'!$AM$6112:$AM$13000*'[3]B-GP'!N$6112:N$13000)</f>
        <v>#REF!</v>
      </c>
      <c r="F262" s="36" t="e">
        <f t="array" ref="F262">SUM('[3]B-GP'!$AG$6112:$AG$13000*'[3]B-GP'!$AM$6112:$AM$13000*'[3]B-GP'!O$6112:O$13000)</f>
        <v>#REF!</v>
      </c>
      <c r="G262" s="36" t="e">
        <f t="array" ref="G262">SUM('[3]B-GP'!$AG$6112:$AG$13000*'[3]B-GP'!$AM$6112:$AM$13000*'[3]B-GP'!P$6112:P$13000)</f>
        <v>#REF!</v>
      </c>
      <c r="H262" s="36" t="e">
        <f t="array" ref="H262">SUM('[3]B-GP'!$AG$6112:$AG$13000*'[3]B-GP'!$AM$6112:$AM$13000*'[3]B-GP'!Q$6112:Q$13000)</f>
        <v>#REF!</v>
      </c>
      <c r="I262" s="36" t="e">
        <f t="array" ref="I262">SUM('[3]B-GP'!$AG$6112:$AG$13000*'[3]B-GP'!$AM$6112:$AM$13000*'[3]B-GP'!R$6112:R$13000)</f>
        <v>#REF!</v>
      </c>
      <c r="J262" s="36" t="e">
        <f t="array" ref="J262">SUM('[3]B-GP'!$AG$6112:$AG$13000*'[3]B-GP'!$AM$6112:$AM$13000*'[3]B-GP'!S$6112:S$13000)</f>
        <v>#REF!</v>
      </c>
      <c r="K262" s="36" t="e">
        <f t="array" ref="K262">SUM('[3]B-GP'!$AG$6112:$AG$13000*'[3]B-GP'!$AM$6112:$AM$13000*'[3]B-GP'!T$6112:T$13000)</f>
        <v>#REF!</v>
      </c>
      <c r="L262" s="36" t="e">
        <f t="array" ref="L262">SUM('[3]B-GP'!$AG$6112:$AG$13000*'[3]B-GP'!$AM$6112:$AM$13000*'[3]B-GP'!U$6112:U$13000)</f>
        <v>#REF!</v>
      </c>
      <c r="M262" s="36" t="e">
        <f t="array" ref="M262">SUM('[3]B-GP'!$AG$6112:$AG$13000*'[3]B-GP'!$AM$6112:$AM$13000*'[3]B-GP'!V$6112:V$13000)</f>
        <v>#REF!</v>
      </c>
      <c r="N262" s="36" t="e">
        <f t="array" ref="N262">SUM('[3]B-GP'!$AG$6112:$AG$13000*'[3]B-GP'!$AM$6112:$AM$13000*'[3]B-GP'!W$6112:W$13000)</f>
        <v>#REF!</v>
      </c>
      <c r="O262" s="36" t="e">
        <f t="array" ref="O262">SUM('[3]B-GP'!$AG$6112:$AG$13000*'[3]B-GP'!$AM$6112:$AM$13000*'[3]B-GP'!X$6112:X$13000)</f>
        <v>#REF!</v>
      </c>
      <c r="P262" s="36" t="e">
        <f>CHOOSE([3]MES!$E$10,SUM(D262),SUM(D262:E262),SUM(D262:F262),SUM(D262:G262),SUM(D262:H262),SUM(D262:I262),SUM(D262:J262),SUM(D262:K262),SUM(D262:L262),SUM(D262:M262),SUM(D262:N262),SUM(D262:O262))</f>
        <v>#REF!</v>
      </c>
    </row>
    <row r="263" spans="2:16" ht="12" customHeight="1">
      <c r="B263" s="30" t="s">
        <v>79</v>
      </c>
      <c r="D263" s="36" t="e">
        <f t="array" ref="D263">SUM('[3]B-GP'!$AG$6112:$AG$13000*'[3]B-GP'!$AN$6112:$AN$13000*'[3]B-GP'!M$6112:M$13000)</f>
        <v>#REF!</v>
      </c>
      <c r="E263" s="36" t="e">
        <f t="array" ref="E263">SUM('[3]B-GP'!$AG$6112:$AG$13000*'[3]B-GP'!$AN$6112:$AN$13000*'[3]B-GP'!N$6112:N$13000)</f>
        <v>#REF!</v>
      </c>
      <c r="F263" s="36" t="e">
        <f t="array" ref="F263">SUM('[3]B-GP'!$AG$6112:$AG$13000*'[3]B-GP'!$AN$6112:$AN$13000*'[3]B-GP'!O$6112:O$13000)</f>
        <v>#REF!</v>
      </c>
      <c r="G263" s="36" t="e">
        <f t="array" ref="G263">SUM('[3]B-GP'!$AG$6112:$AG$13000*'[3]B-GP'!$AN$6112:$AN$13000*'[3]B-GP'!P$6112:P$13000)</f>
        <v>#REF!</v>
      </c>
      <c r="H263" s="36" t="e">
        <f t="array" ref="H263">SUM('[3]B-GP'!$AG$6112:$AG$13000*'[3]B-GP'!$AN$6112:$AN$13000*'[3]B-GP'!Q$6112:Q$13000)</f>
        <v>#REF!</v>
      </c>
      <c r="I263" s="36" t="e">
        <f t="array" ref="I263">SUM('[3]B-GP'!$AG$6112:$AG$13000*'[3]B-GP'!$AN$6112:$AN$13000*'[3]B-GP'!R$6112:R$13000)</f>
        <v>#REF!</v>
      </c>
      <c r="J263" s="36" t="e">
        <f t="array" ref="J263">SUM('[3]B-GP'!$AG$6112:$AG$13000*'[3]B-GP'!$AN$6112:$AN$13000*'[3]B-GP'!S$6112:S$13000)</f>
        <v>#REF!</v>
      </c>
      <c r="K263" s="36" t="e">
        <f t="array" ref="K263">SUM('[3]B-GP'!$AG$6112:$AG$13000*'[3]B-GP'!$AN$6112:$AN$13000*'[3]B-GP'!T$6112:T$13000)</f>
        <v>#REF!</v>
      </c>
      <c r="L263" s="36" t="e">
        <f t="array" ref="L263">SUM('[3]B-GP'!$AG$6112:$AG$13000*'[3]B-GP'!$AN$6112:$AN$13000*'[3]B-GP'!U$6112:U$13000)</f>
        <v>#REF!</v>
      </c>
      <c r="M263" s="36" t="e">
        <f t="array" ref="M263">SUM('[3]B-GP'!$AG$6112:$AG$13000*'[3]B-GP'!$AN$6112:$AN$13000*'[3]B-GP'!V$6112:V$13000)</f>
        <v>#REF!</v>
      </c>
      <c r="N263" s="36" t="e">
        <f t="array" ref="N263">SUM('[3]B-GP'!$AG$6112:$AG$13000*'[3]B-GP'!$AN$6112:$AN$13000*'[3]B-GP'!W$6112:W$13000)</f>
        <v>#REF!</v>
      </c>
      <c r="O263" s="36" t="e">
        <f t="array" ref="O263">SUM('[3]B-GP'!$AG$6112:$AG$13000*'[3]B-GP'!$AN$6112:$AN$13000*'[3]B-GP'!X$6112:X$13000)</f>
        <v>#REF!</v>
      </c>
      <c r="P263" s="36" t="e">
        <f>CHOOSE([3]MES!$E$10,SUM(D263),SUM(D263:E263),SUM(D263:F263),SUM(D263:G263),SUM(D263:H263),SUM(D263:I263),SUM(D263:J263),SUM(D263:K263),SUM(D263:L263),SUM(D263:M263),SUM(D263:N263),SUM(D263:O263))</f>
        <v>#REF!</v>
      </c>
    </row>
    <row r="264" spans="2:16" ht="12" customHeight="1">
      <c r="B264" s="30" t="s">
        <v>80</v>
      </c>
      <c r="D264" s="36" t="e">
        <f t="array" ref="D264">SUM('[3]B-GP'!$AG$6112:$AG$13000*'[3]B-GP'!$AO$6112:$AO$13000*'[3]B-GP'!M$6112:M$13000)</f>
        <v>#REF!</v>
      </c>
      <c r="E264" s="36" t="e">
        <f t="array" ref="E264">SUM('[3]B-GP'!$AG$6112:$AG$13000*'[3]B-GP'!$AO$6112:$AO$13000*'[3]B-GP'!N$6112:N$13000)</f>
        <v>#REF!</v>
      </c>
      <c r="F264" s="36" t="e">
        <f t="array" ref="F264">SUM('[3]B-GP'!$AG$6112:$AG$13000*'[3]B-GP'!$AO$6112:$AO$13000*'[3]B-GP'!O$6112:O$13000)</f>
        <v>#REF!</v>
      </c>
      <c r="G264" s="36" t="e">
        <f t="array" ref="G264">SUM('[3]B-GP'!$AG$6112:$AG$13000*'[3]B-GP'!$AO$6112:$AO$13000*'[3]B-GP'!P$6112:P$13000)</f>
        <v>#REF!</v>
      </c>
      <c r="H264" s="36" t="e">
        <f t="array" ref="H264">SUM('[3]B-GP'!$AG$6112:$AG$13000*'[3]B-GP'!$AO$6112:$AO$13000*'[3]B-GP'!Q$6112:Q$13000)</f>
        <v>#REF!</v>
      </c>
      <c r="I264" s="36" t="e">
        <f t="array" ref="I264">SUM('[3]B-GP'!$AG$6112:$AG$13000*'[3]B-GP'!$AO$6112:$AO$13000*'[3]B-GP'!R$6112:R$13000)</f>
        <v>#REF!</v>
      </c>
      <c r="J264" s="36" t="e">
        <f t="array" ref="J264">SUM('[3]B-GP'!$AG$6112:$AG$13000*'[3]B-GP'!$AO$6112:$AO$13000*'[3]B-GP'!S$6112:S$13000)</f>
        <v>#REF!</v>
      </c>
      <c r="K264" s="36" t="e">
        <f t="array" ref="K264">SUM('[3]B-GP'!$AG$6112:$AG$13000*'[3]B-GP'!$AO$6112:$AO$13000*'[3]B-GP'!T$6112:T$13000)</f>
        <v>#REF!</v>
      </c>
      <c r="L264" s="36" t="e">
        <f t="array" ref="L264">SUM('[3]B-GP'!$AG$6112:$AG$13000*'[3]B-GP'!$AO$6112:$AO$13000*'[3]B-GP'!U$6112:U$13000)</f>
        <v>#REF!</v>
      </c>
      <c r="M264" s="36" t="e">
        <f t="array" ref="M264">SUM('[3]B-GP'!$AG$6112:$AG$13000*'[3]B-GP'!$AO$6112:$AO$13000*'[3]B-GP'!V$6112:V$13000)</f>
        <v>#REF!</v>
      </c>
      <c r="N264" s="36" t="e">
        <f t="array" ref="N264">SUM('[3]B-GP'!$AG$6112:$AG$13000*'[3]B-GP'!$AO$6112:$AO$13000*'[3]B-GP'!W$6112:W$13000)</f>
        <v>#REF!</v>
      </c>
      <c r="O264" s="36" t="e">
        <f t="array" ref="O264">SUM('[3]B-GP'!$AG$6112:$AG$13000*'[3]B-GP'!$AO$6112:$AO$13000*'[3]B-GP'!X$6112:X$13000)</f>
        <v>#REF!</v>
      </c>
      <c r="P264" s="36" t="e">
        <f>CHOOSE([3]MES!$E$10,SUM(D264),SUM(D264:E264),SUM(D264:F264),SUM(D264:G264),SUM(D264:H264),SUM(D264:I264),SUM(D264:J264),SUM(D264:K264),SUM(D264:L264),SUM(D264:M264),SUM(D264:N264),SUM(D264:O264))</f>
        <v>#REF!</v>
      </c>
    </row>
    <row r="265" spans="2:16" ht="12" customHeight="1">
      <c r="B265" s="30" t="s">
        <v>81</v>
      </c>
      <c r="D265" s="36" t="e">
        <f t="array" ref="D265">SUM('[3]B-GP'!$AG$6112:$AG$13000*'[3]B-GP'!$AP$6112:$AP$13000*'[3]B-GP'!M$6112:M$13000)</f>
        <v>#REF!</v>
      </c>
      <c r="E265" s="36" t="e">
        <f t="array" ref="E265">SUM('[3]B-GP'!$AG$6112:$AG$13000*'[3]B-GP'!$AP$6112:$AP$13000*'[3]B-GP'!N$6112:N$13000)</f>
        <v>#REF!</v>
      </c>
      <c r="F265" s="36" t="e">
        <f t="array" ref="F265">SUM('[3]B-GP'!$AG$6112:$AG$13000*'[3]B-GP'!$AP$6112:$AP$13000*'[3]B-GP'!O$6112:O$13000)</f>
        <v>#REF!</v>
      </c>
      <c r="G265" s="36" t="e">
        <f t="array" ref="G265">SUM('[3]B-GP'!$AG$6112:$AG$13000*'[3]B-GP'!$AP$6112:$AP$13000*'[3]B-GP'!P$6112:P$13000)</f>
        <v>#REF!</v>
      </c>
      <c r="H265" s="36" t="e">
        <f t="array" ref="H265">SUM('[3]B-GP'!$AG$6112:$AG$13000*'[3]B-GP'!$AP$6112:$AP$13000*'[3]B-GP'!Q$6112:Q$13000)</f>
        <v>#REF!</v>
      </c>
      <c r="I265" s="36" t="e">
        <f t="array" ref="I265">SUM('[3]B-GP'!$AG$6112:$AG$13000*'[3]B-GP'!$AP$6112:$AP$13000*'[3]B-GP'!R$6112:R$13000)</f>
        <v>#REF!</v>
      </c>
      <c r="J265" s="36" t="e">
        <f t="array" ref="J265">SUM('[3]B-GP'!$AG$6112:$AG$13000*'[3]B-GP'!$AP$6112:$AP$13000*'[3]B-GP'!S$6112:S$13000)</f>
        <v>#REF!</v>
      </c>
      <c r="K265" s="36" t="e">
        <f t="array" ref="K265">SUM('[3]B-GP'!$AG$6112:$AG$13000*'[3]B-GP'!$AP$6112:$AP$13000*'[3]B-GP'!T$6112:T$13000)</f>
        <v>#REF!</v>
      </c>
      <c r="L265" s="36" t="e">
        <f t="array" ref="L265">SUM('[3]B-GP'!$AG$6112:$AG$13000*'[3]B-GP'!$AP$6112:$AP$13000*'[3]B-GP'!U$6112:U$13000)</f>
        <v>#REF!</v>
      </c>
      <c r="M265" s="36" t="e">
        <f t="array" ref="M265">SUM('[3]B-GP'!$AG$6112:$AG$13000*'[3]B-GP'!$AP$6112:$AP$13000*'[3]B-GP'!V$6112:V$13000)</f>
        <v>#REF!</v>
      </c>
      <c r="N265" s="36" t="e">
        <f t="array" ref="N265">SUM('[3]B-GP'!$AG$6112:$AG$13000*'[3]B-GP'!$AP$6112:$AP$13000*'[3]B-GP'!W$6112:W$13000)</f>
        <v>#REF!</v>
      </c>
      <c r="O265" s="36" t="e">
        <f t="array" ref="O265">SUM('[3]B-GP'!$AG$6112:$AG$13000*'[3]B-GP'!$AP$6112:$AP$13000*'[3]B-GP'!X$6112:X$13000)</f>
        <v>#REF!</v>
      </c>
      <c r="P265" s="36" t="e">
        <f>CHOOSE([3]MES!$E$10,SUM(D265),SUM(D265:E265),SUM(D265:F265),SUM(D265:G265),SUM(D265:H265),SUM(D265:I265),SUM(D265:J265),SUM(D265:K265),SUM(D265:L265),SUM(D265:M265),SUM(D265:N265),SUM(D265:O265))</f>
        <v>#REF!</v>
      </c>
    </row>
    <row r="266" spans="2:16" ht="12" customHeight="1">
      <c r="B266" s="30" t="s">
        <v>82</v>
      </c>
      <c r="D266" s="36" t="e">
        <f t="array" ref="D266">SUM('[3]B-GP'!$AG$6112:$AG$13000*'[3]B-GP'!$AQ$6112:$AQ$13000*'[3]B-GP'!M$6112:M$13000)</f>
        <v>#REF!</v>
      </c>
      <c r="E266" s="36" t="e">
        <f t="array" ref="E266">SUM('[3]B-GP'!$AG$6112:$AG$13000*'[3]B-GP'!$AQ$6112:$AQ$13000*'[3]B-GP'!N$6112:N$13000)</f>
        <v>#REF!</v>
      </c>
      <c r="F266" s="36" t="e">
        <f t="array" ref="F266">SUM('[3]B-GP'!$AG$6112:$AG$13000*'[3]B-GP'!$AQ$6112:$AQ$13000*'[3]B-GP'!O$6112:O$13000)</f>
        <v>#REF!</v>
      </c>
      <c r="G266" s="36" t="e">
        <f t="array" ref="G266">SUM('[3]B-GP'!$AG$6112:$AG$13000*'[3]B-GP'!$AQ$6112:$AQ$13000*'[3]B-GP'!P$6112:P$13000)</f>
        <v>#REF!</v>
      </c>
      <c r="H266" s="36" t="e">
        <f t="array" ref="H266">SUM('[3]B-GP'!$AG$6112:$AG$13000*'[3]B-GP'!$AQ$6112:$AQ$13000*'[3]B-GP'!Q$6112:Q$13000)</f>
        <v>#REF!</v>
      </c>
      <c r="I266" s="36" t="e">
        <f t="array" ref="I266">SUM('[3]B-GP'!$AG$6112:$AG$13000*'[3]B-GP'!$AQ$6112:$AQ$13000*'[3]B-GP'!R$6112:R$13000)</f>
        <v>#REF!</v>
      </c>
      <c r="J266" s="36" t="e">
        <f t="array" ref="J266">SUM('[3]B-GP'!$AG$6112:$AG$13000*'[3]B-GP'!$AQ$6112:$AQ$13000*'[3]B-GP'!S$6112:S$13000)</f>
        <v>#REF!</v>
      </c>
      <c r="K266" s="36" t="e">
        <f t="array" ref="K266">SUM('[3]B-GP'!$AG$6112:$AG$13000*'[3]B-GP'!$AQ$6112:$AQ$13000*'[3]B-GP'!T$6112:T$13000)</f>
        <v>#REF!</v>
      </c>
      <c r="L266" s="36" t="e">
        <f t="array" ref="L266">SUM('[3]B-GP'!$AG$6112:$AG$13000*'[3]B-GP'!$AQ$6112:$AQ$13000*'[3]B-GP'!U$6112:U$13000)</f>
        <v>#REF!</v>
      </c>
      <c r="M266" s="36" t="e">
        <f t="array" ref="M266">SUM('[3]B-GP'!$AG$6112:$AG$13000*'[3]B-GP'!$AQ$6112:$AQ$13000*'[3]B-GP'!V$6112:V$13000)</f>
        <v>#REF!</v>
      </c>
      <c r="N266" s="36" t="e">
        <f t="array" ref="N266">SUM('[3]B-GP'!$AG$6112:$AG$13000*'[3]B-GP'!$AQ$6112:$AQ$13000*'[3]B-GP'!W$6112:W$13000)</f>
        <v>#REF!</v>
      </c>
      <c r="O266" s="36" t="e">
        <f t="array" ref="O266">SUM('[3]B-GP'!$AG$6112:$AG$13000*'[3]B-GP'!$AQ$6112:$AQ$13000*'[3]B-GP'!X$6112:X$13000)</f>
        <v>#REF!</v>
      </c>
      <c r="P266" s="36" t="e">
        <f>CHOOSE([3]MES!$E$10,SUM(D266),SUM(D266:E266),SUM(D266:F266),SUM(D266:G266),SUM(D266:H266),SUM(D266:I266),SUM(D266:J266),SUM(D266:K266),SUM(D266:L266),SUM(D266:M266),SUM(D266:N266),SUM(D266:O266))</f>
        <v>#REF!</v>
      </c>
    </row>
    <row r="267" spans="2:16" ht="12" customHeight="1"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</row>
    <row r="268" spans="2:16" ht="12" customHeight="1"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</row>
    <row r="269" spans="2:16" ht="12" customHeight="1">
      <c r="B269" s="38" t="s">
        <v>83</v>
      </c>
      <c r="D269" s="39" t="e">
        <f t="shared" ref="D269:P269" si="53">SUM(D262:D268)</f>
        <v>#REF!</v>
      </c>
      <c r="E269" s="39" t="e">
        <f t="shared" si="53"/>
        <v>#REF!</v>
      </c>
      <c r="F269" s="39" t="e">
        <f t="shared" si="53"/>
        <v>#REF!</v>
      </c>
      <c r="G269" s="39" t="e">
        <f t="shared" si="53"/>
        <v>#REF!</v>
      </c>
      <c r="H269" s="39" t="e">
        <f t="shared" si="53"/>
        <v>#REF!</v>
      </c>
      <c r="I269" s="39" t="e">
        <f t="shared" si="53"/>
        <v>#REF!</v>
      </c>
      <c r="J269" s="39" t="e">
        <f t="shared" si="53"/>
        <v>#REF!</v>
      </c>
      <c r="K269" s="39" t="e">
        <f t="shared" si="53"/>
        <v>#REF!</v>
      </c>
      <c r="L269" s="39" t="e">
        <f t="shared" si="53"/>
        <v>#REF!</v>
      </c>
      <c r="M269" s="39" t="e">
        <f t="shared" si="53"/>
        <v>#REF!</v>
      </c>
      <c r="N269" s="39" t="e">
        <f t="shared" si="53"/>
        <v>#REF!</v>
      </c>
      <c r="O269" s="39" t="e">
        <f t="shared" si="53"/>
        <v>#REF!</v>
      </c>
      <c r="P269" s="39" t="e">
        <f t="shared" si="53"/>
        <v>#REF!</v>
      </c>
    </row>
    <row r="270" spans="2:16" ht="12" customHeight="1"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</row>
    <row r="271" spans="2:16" ht="12" customHeight="1">
      <c r="B271" s="30" t="s">
        <v>84</v>
      </c>
      <c r="D271" s="36" t="e">
        <f t="array" ref="D271">SUM('[3]B-GP'!$AG$6112:$AG$13000*'[3]B-GP'!$AR$6112:$AR$13000*'[3]B-GP'!M$6112:M$13000)</f>
        <v>#REF!</v>
      </c>
      <c r="E271" s="36" t="e">
        <f t="array" ref="E271">SUM('[3]B-GP'!$AG$6112:$AG$13000*'[3]B-GP'!$AR$6112:$AR$13000*'[3]B-GP'!N$6112:N$13000)</f>
        <v>#REF!</v>
      </c>
      <c r="F271" s="36" t="e">
        <f t="array" ref="F271">SUM('[3]B-GP'!$AG$6112:$AG$13000*'[3]B-GP'!$AR$6112:$AR$13000*'[3]B-GP'!O$6112:O$13000)</f>
        <v>#REF!</v>
      </c>
      <c r="G271" s="36" t="e">
        <f t="array" ref="G271">SUM('[3]B-GP'!$AG$6112:$AG$13000*'[3]B-GP'!$AR$6112:$AR$13000*'[3]B-GP'!P$6112:P$13000)</f>
        <v>#REF!</v>
      </c>
      <c r="H271" s="36" t="e">
        <f t="array" ref="H271">SUM('[3]B-GP'!$AG$6112:$AG$13000*'[3]B-GP'!$AR$6112:$AR$13000*'[3]B-GP'!Q$6112:Q$13000)</f>
        <v>#REF!</v>
      </c>
      <c r="I271" s="36" t="e">
        <f t="array" ref="I271">SUM('[3]B-GP'!$AG$6112:$AG$13000*'[3]B-GP'!$AR$6112:$AR$13000*'[3]B-GP'!R$6112:R$13000)</f>
        <v>#REF!</v>
      </c>
      <c r="J271" s="36" t="e">
        <f t="array" ref="J271">SUM('[3]B-GP'!$AG$6112:$AG$13000*'[3]B-GP'!$AR$6112:$AR$13000*'[3]B-GP'!S$6112:S$13000)</f>
        <v>#REF!</v>
      </c>
      <c r="K271" s="36" t="e">
        <f t="array" ref="K271">SUM('[3]B-GP'!$AG$6112:$AG$13000*'[3]B-GP'!$AR$6112:$AR$13000*'[3]B-GP'!T$6112:T$13000)</f>
        <v>#REF!</v>
      </c>
      <c r="L271" s="36" t="e">
        <f t="array" ref="L271">SUM('[3]B-GP'!$AG$6112:$AG$13000*'[3]B-GP'!$AR$6112:$AR$13000*'[3]B-GP'!U$6112:U$13000)</f>
        <v>#REF!</v>
      </c>
      <c r="M271" s="36" t="e">
        <f t="array" ref="M271">SUM('[3]B-GP'!$AG$6112:$AG$13000*'[3]B-GP'!$AR$6112:$AR$13000*'[3]B-GP'!V$6112:V$13000)</f>
        <v>#REF!</v>
      </c>
      <c r="N271" s="36" t="e">
        <f t="array" ref="N271">SUM('[3]B-GP'!$AG$6112:$AG$13000*'[3]B-GP'!$AR$6112:$AR$13000*'[3]B-GP'!W$6112:W$13000)</f>
        <v>#REF!</v>
      </c>
      <c r="O271" s="36" t="e">
        <f t="array" ref="O271">SUM('[3]B-GP'!$AG$6112:$AG$13000*'[3]B-GP'!$AR$6112:$AR$13000*'[3]B-GP'!X$6112:X$13000)</f>
        <v>#REF!</v>
      </c>
      <c r="P271" s="36" t="e">
        <f>CHOOSE([3]MES!$E$10,SUM(D271),SUM(D271:E271),SUM(D271:F271),SUM(D271:G271),SUM(D271:H271),SUM(D271:I271),SUM(D271:J271),SUM(D271:K271),SUM(D271:L271),SUM(D271:M271),SUM(D271:N271),SUM(D271:O271))</f>
        <v>#REF!</v>
      </c>
    </row>
    <row r="272" spans="2:16" ht="12" customHeight="1">
      <c r="B272" s="30" t="s">
        <v>85</v>
      </c>
      <c r="D272" s="36" t="e">
        <f t="array" ref="D272">SUM('[3]B-GP'!$AG$6112:$AG$13000*'[3]B-GP'!$AS$6112:$AS$13000*'[3]B-GP'!M$6112:M$13000)</f>
        <v>#REF!</v>
      </c>
      <c r="E272" s="36" t="e">
        <f t="array" ref="E272">SUM('[3]B-GP'!$AG$6112:$AG$13000*'[3]B-GP'!$AS$6112:$AS$13000*'[3]B-GP'!N$6112:N$13000)</f>
        <v>#REF!</v>
      </c>
      <c r="F272" s="36" t="e">
        <f t="array" ref="F272">SUM('[3]B-GP'!$AG$6112:$AG$13000*'[3]B-GP'!$AS$6112:$AS$13000*'[3]B-GP'!O$6112:O$13000)</f>
        <v>#REF!</v>
      </c>
      <c r="G272" s="36" t="e">
        <f t="array" ref="G272">SUM('[3]B-GP'!$AG$6112:$AG$13000*'[3]B-GP'!$AS$6112:$AS$13000*'[3]B-GP'!P$6112:P$13000)</f>
        <v>#REF!</v>
      </c>
      <c r="H272" s="36" t="e">
        <f t="array" ref="H272">SUM('[3]B-GP'!$AG$6112:$AG$13000*'[3]B-GP'!$AS$6112:$AS$13000*'[3]B-GP'!Q$6112:Q$13000)</f>
        <v>#REF!</v>
      </c>
      <c r="I272" s="36" t="e">
        <f t="array" ref="I272">SUM('[3]B-GP'!$AG$6112:$AG$13000*'[3]B-GP'!$AS$6112:$AS$13000*'[3]B-GP'!R$6112:R$13000)</f>
        <v>#REF!</v>
      </c>
      <c r="J272" s="36" t="e">
        <f t="array" ref="J272">SUM('[3]B-GP'!$AG$6112:$AG$13000*'[3]B-GP'!$AS$6112:$AS$13000*'[3]B-GP'!S$6112:S$13000)</f>
        <v>#REF!</v>
      </c>
      <c r="K272" s="36" t="e">
        <f t="array" ref="K272">SUM('[3]B-GP'!$AG$6112:$AG$13000*'[3]B-GP'!$AS$6112:$AS$13000*'[3]B-GP'!T$6112:T$13000)</f>
        <v>#REF!</v>
      </c>
      <c r="L272" s="36" t="e">
        <f t="array" ref="L272">SUM('[3]B-GP'!$AG$6112:$AG$13000*'[3]B-GP'!$AS$6112:$AS$13000*'[3]B-GP'!U$6112:U$13000)</f>
        <v>#REF!</v>
      </c>
      <c r="M272" s="36" t="e">
        <f t="array" ref="M272">SUM('[3]B-GP'!$AG$6112:$AG$13000*'[3]B-GP'!$AS$6112:$AS$13000*'[3]B-GP'!V$6112:V$13000)</f>
        <v>#REF!</v>
      </c>
      <c r="N272" s="36" t="e">
        <f t="array" ref="N272">SUM('[3]B-GP'!$AG$6112:$AG$13000*'[3]B-GP'!$AS$6112:$AS$13000*'[3]B-GP'!W$6112:W$13000)</f>
        <v>#REF!</v>
      </c>
      <c r="O272" s="36" t="e">
        <f t="array" ref="O272">SUM('[3]B-GP'!$AG$6112:$AG$13000*'[3]B-GP'!$AS$6112:$AS$13000*'[3]B-GP'!X$6112:X$13000)</f>
        <v>#REF!</v>
      </c>
      <c r="P272" s="36" t="e">
        <f>CHOOSE([3]MES!$E$10,SUM(D272),SUM(D272:E272),SUM(D272:F272),SUM(D272:G272),SUM(D272:H272),SUM(D272:I272),SUM(D272:J272),SUM(D272:K272),SUM(D272:L272),SUM(D272:M272),SUM(D272:N272),SUM(D272:O272))</f>
        <v>#REF!</v>
      </c>
    </row>
    <row r="273" spans="2:16" ht="12" customHeight="1">
      <c r="B273" s="30" t="s">
        <v>86</v>
      </c>
      <c r="D273" s="36" t="e">
        <f t="array" ref="D273">SUM('[3]B-GP'!$AG$6112:$AG$13000*'[3]B-GP'!$AU$6112:$AU$13000*'[3]B-GP'!M$6112:M$13000)</f>
        <v>#REF!</v>
      </c>
      <c r="E273" s="36" t="e">
        <f t="array" ref="E273">SUM('[3]B-GP'!$AG$6112:$AG$13000*'[3]B-GP'!$AU$6112:$AU$13000*'[3]B-GP'!N$6112:N$13000)</f>
        <v>#REF!</v>
      </c>
      <c r="F273" s="36" t="e">
        <f t="array" ref="F273">SUM('[3]B-GP'!$AG$6112:$AG$13000*'[3]B-GP'!$AU$6112:$AU$13000*'[3]B-GP'!O$6112:O$13000)</f>
        <v>#REF!</v>
      </c>
      <c r="G273" s="36" t="e">
        <f t="array" ref="G273">SUM('[3]B-GP'!$AG$6112:$AG$13000*'[3]B-GP'!$AU$6112:$AU$13000*'[3]B-GP'!P$6112:P$13000)</f>
        <v>#REF!</v>
      </c>
      <c r="H273" s="36" t="e">
        <f t="array" ref="H273">SUM('[3]B-GP'!$AG$6112:$AG$13000*'[3]B-GP'!$AU$6112:$AU$13000*'[3]B-GP'!Q$6112:Q$13000)</f>
        <v>#REF!</v>
      </c>
      <c r="I273" s="36" t="e">
        <f t="array" ref="I273">SUM('[3]B-GP'!$AG$6112:$AG$13000*'[3]B-GP'!$AU$6112:$AU$13000*'[3]B-GP'!R$6112:R$13000)</f>
        <v>#REF!</v>
      </c>
      <c r="J273" s="36" t="e">
        <f t="array" ref="J273">SUM('[3]B-GP'!$AG$6112:$AG$13000*'[3]B-GP'!$AU$6112:$AU$13000*'[3]B-GP'!S$6112:S$13000)</f>
        <v>#REF!</v>
      </c>
      <c r="K273" s="36" t="e">
        <f t="array" ref="K273">SUM('[3]B-GP'!$AG$6112:$AG$13000*'[3]B-GP'!$AU$6112:$AU$13000*'[3]B-GP'!T$6112:T$13000)</f>
        <v>#REF!</v>
      </c>
      <c r="L273" s="36" t="e">
        <f t="array" ref="L273">SUM('[3]B-GP'!$AG$6112:$AG$13000*'[3]B-GP'!$AU$6112:$AU$13000*'[3]B-GP'!U$6112:U$13000)</f>
        <v>#REF!</v>
      </c>
      <c r="M273" s="36" t="e">
        <f t="array" ref="M273">SUM('[3]B-GP'!$AG$6112:$AG$13000*'[3]B-GP'!$AU$6112:$AU$13000*'[3]B-GP'!V$6112:V$13000)</f>
        <v>#REF!</v>
      </c>
      <c r="N273" s="36" t="e">
        <f t="array" ref="N273">SUM('[3]B-GP'!$AG$6112:$AG$13000*'[3]B-GP'!$AU$6112:$AU$13000*'[3]B-GP'!W$6112:W$13000)</f>
        <v>#REF!</v>
      </c>
      <c r="O273" s="36" t="e">
        <f t="array" ref="O273">SUM('[3]B-GP'!$AG$6112:$AG$13000*'[3]B-GP'!$AU$6112:$AU$13000*'[3]B-GP'!X$6112:X$13000)</f>
        <v>#REF!</v>
      </c>
      <c r="P273" s="36" t="e">
        <f>CHOOSE([3]MES!$E$10,SUM(D273),SUM(D273:E273),SUM(D273:F273),SUM(D273:G273),SUM(D273:H273),SUM(D273:I273),SUM(D273:J273),SUM(D273:K273),SUM(D273:L273),SUM(D273:M273),SUM(D273:N273),SUM(D273:O273))</f>
        <v>#REF!</v>
      </c>
    </row>
    <row r="274" spans="2:16" ht="12" customHeight="1">
      <c r="B274" s="30" t="s">
        <v>87</v>
      </c>
      <c r="D274" s="36" t="e">
        <f t="array" ref="D274">SUM('[3]B-GP'!$AG$6112:$AG$13000*'[3]B-GP'!$AT$6112:$AT$13000*'[3]B-GP'!M$6112:M$13000)</f>
        <v>#REF!</v>
      </c>
      <c r="E274" s="36" t="e">
        <f t="array" ref="E274">SUM('[3]B-GP'!$AG$6112:$AG$13000*'[3]B-GP'!$AT$6112:$AT$13000*'[3]B-GP'!N$6112:N$13000)</f>
        <v>#REF!</v>
      </c>
      <c r="F274" s="36" t="e">
        <f t="array" ref="F274">SUM('[3]B-GP'!$AG$6112:$AG$13000*'[3]B-GP'!$AT$6112:$AT$13000*'[3]B-GP'!O$6112:O$13000)</f>
        <v>#REF!</v>
      </c>
      <c r="G274" s="36" t="e">
        <f t="array" ref="G274">SUM('[3]B-GP'!$AG$6112:$AG$13000*'[3]B-GP'!$AT$6112:$AT$13000*'[3]B-GP'!P$6112:P$13000)</f>
        <v>#REF!</v>
      </c>
      <c r="H274" s="36" t="e">
        <f t="array" ref="H274">SUM('[3]B-GP'!$AG$6112:$AG$13000*'[3]B-GP'!$AT$6112:$AT$13000*'[3]B-GP'!Q$6112:Q$13000)</f>
        <v>#REF!</v>
      </c>
      <c r="I274" s="36" t="e">
        <f t="array" ref="I274">SUM('[3]B-GP'!$AG$6112:$AG$13000*'[3]B-GP'!$AT$6112:$AT$13000*'[3]B-GP'!R$6112:R$13000)</f>
        <v>#REF!</v>
      </c>
      <c r="J274" s="36" t="e">
        <f t="array" ref="J274">SUM('[3]B-GP'!$AG$6112:$AG$13000*'[3]B-GP'!$AT$6112:$AT$13000*'[3]B-GP'!S$6112:S$13000)</f>
        <v>#REF!</v>
      </c>
      <c r="K274" s="36" t="e">
        <f t="array" ref="K274">SUM('[3]B-GP'!$AG$6112:$AG$13000*'[3]B-GP'!$AT$6112:$AT$13000*'[3]B-GP'!T$6112:T$13000)</f>
        <v>#REF!</v>
      </c>
      <c r="L274" s="36" t="e">
        <f t="array" ref="L274">SUM('[3]B-GP'!$AG$6112:$AG$13000*'[3]B-GP'!$AT$6112:$AT$13000*'[3]B-GP'!U$6112:U$13000)</f>
        <v>#REF!</v>
      </c>
      <c r="M274" s="36" t="e">
        <f t="array" ref="M274">SUM('[3]B-GP'!$AG$6112:$AG$13000*'[3]B-GP'!$AT$6112:$AT$13000*'[3]B-GP'!V$6112:V$13000)</f>
        <v>#REF!</v>
      </c>
      <c r="N274" s="36" t="e">
        <f t="array" ref="N274">SUM('[3]B-GP'!$AG$6112:$AG$13000*'[3]B-GP'!$AT$6112:$AT$13000*'[3]B-GP'!W$6112:W$13000)</f>
        <v>#REF!</v>
      </c>
      <c r="O274" s="36" t="e">
        <f t="array" ref="O274">SUM('[3]B-GP'!$AG$6112:$AG$13000*'[3]B-GP'!$AT$6112:$AT$13000*'[3]B-GP'!X$6112:X$13000)</f>
        <v>#REF!</v>
      </c>
      <c r="P274" s="36" t="e">
        <f>CHOOSE([3]MES!$E$10,SUM(D274),SUM(D274:E274),SUM(D274:F274),SUM(D274:G274),SUM(D274:H274),SUM(D274:I274),SUM(D274:J274),SUM(D274:K274),SUM(D274:L274),SUM(D274:M274),SUM(D274:N274),SUM(D274:O274))</f>
        <v>#REF!</v>
      </c>
    </row>
    <row r="275" spans="2:16" ht="12" customHeight="1"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</row>
    <row r="276" spans="2:16" ht="12" customHeight="1"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</row>
    <row r="277" spans="2:16" ht="12" customHeight="1">
      <c r="B277" s="38" t="s">
        <v>88</v>
      </c>
      <c r="D277" s="39" t="e">
        <f t="shared" ref="D277:P277" si="54">SUM(D271:D276)</f>
        <v>#REF!</v>
      </c>
      <c r="E277" s="39" t="e">
        <f t="shared" si="54"/>
        <v>#REF!</v>
      </c>
      <c r="F277" s="39" t="e">
        <f t="shared" si="54"/>
        <v>#REF!</v>
      </c>
      <c r="G277" s="39" t="e">
        <f t="shared" si="54"/>
        <v>#REF!</v>
      </c>
      <c r="H277" s="39" t="e">
        <f t="shared" si="54"/>
        <v>#REF!</v>
      </c>
      <c r="I277" s="39" t="e">
        <f t="shared" si="54"/>
        <v>#REF!</v>
      </c>
      <c r="J277" s="39" t="e">
        <f t="shared" si="54"/>
        <v>#REF!</v>
      </c>
      <c r="K277" s="39" t="e">
        <f t="shared" si="54"/>
        <v>#REF!</v>
      </c>
      <c r="L277" s="39" t="e">
        <f t="shared" si="54"/>
        <v>#REF!</v>
      </c>
      <c r="M277" s="39" t="e">
        <f t="shared" si="54"/>
        <v>#REF!</v>
      </c>
      <c r="N277" s="39" t="e">
        <f t="shared" si="54"/>
        <v>#REF!</v>
      </c>
      <c r="O277" s="39" t="e">
        <f t="shared" si="54"/>
        <v>#REF!</v>
      </c>
      <c r="P277" s="39" t="e">
        <f t="shared" si="54"/>
        <v>#REF!</v>
      </c>
    </row>
    <row r="278" spans="2:16" ht="12" customHeight="1"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</row>
    <row r="279" spans="2:16" ht="12" customHeight="1">
      <c r="B279" s="30" t="s">
        <v>89</v>
      </c>
      <c r="D279" s="36" t="e">
        <f t="array" ref="D279">SUM(IF("647"='[3]B-GP'!$AB$6112:$AB$13000,1,0)*('[3]B-GP'!$AG$6112:$AG$13000*'[3]B-GP'!$AH$6112:$AH$13000*'[3]B-GP'!M$6112:M$13000))</f>
        <v>#REF!</v>
      </c>
      <c r="E279" s="36" t="e">
        <f t="array" ref="E279">SUM(IF("647"='[3]B-GP'!$AB$6112:$AB$13000,1,0)*('[3]B-GP'!$AG$6112:$AG$13000*'[3]B-GP'!$AH$6112:$AH$13000*'[3]B-GP'!N$6112:N$13000))</f>
        <v>#REF!</v>
      </c>
      <c r="F279" s="36" t="e">
        <f t="array" ref="F279">SUM(IF("647"='[3]B-GP'!$AB$6112:$AB$13000,1,0)*('[3]B-GP'!$AG$6112:$AG$13000*'[3]B-GP'!$AH$6112:$AH$13000*'[3]B-GP'!O$6112:O$13000))</f>
        <v>#REF!</v>
      </c>
      <c r="G279" s="36" t="e">
        <f t="array" ref="G279">SUM(IF("647"='[3]B-GP'!$AB$6112:$AB$13000,1,0)*('[3]B-GP'!$AG$6112:$AG$13000*'[3]B-GP'!$AH$6112:$AH$13000*'[3]B-GP'!P$6112:P$13000))</f>
        <v>#REF!</v>
      </c>
      <c r="H279" s="36" t="e">
        <f t="array" ref="H279">SUM(IF("647"='[3]B-GP'!$AB$6112:$AB$13000,1,0)*('[3]B-GP'!$AG$6112:$AG$13000*'[3]B-GP'!$AH$6112:$AH$13000*'[3]B-GP'!Q$6112:Q$13000))</f>
        <v>#REF!</v>
      </c>
      <c r="I279" s="36" t="e">
        <f t="array" ref="I279">SUM(IF("647"='[3]B-GP'!$AB$6112:$AB$13000,1,0)*('[3]B-GP'!$AG$6112:$AG$13000*'[3]B-GP'!$AH$6112:$AH$13000*'[3]B-GP'!R$6112:R$13000))</f>
        <v>#REF!</v>
      </c>
      <c r="J279" s="36" t="e">
        <f t="array" ref="J279">SUM(IF("647"='[3]B-GP'!$AB$6112:$AB$13000,1,0)*('[3]B-GP'!$AG$6112:$AG$13000*'[3]B-GP'!$AH$6112:$AH$13000*'[3]B-GP'!S$6112:S$13000))</f>
        <v>#REF!</v>
      </c>
      <c r="K279" s="36" t="e">
        <f t="array" ref="K279">SUM(IF("647"='[3]B-GP'!$AB$6112:$AB$13000,1,0)*('[3]B-GP'!$AG$6112:$AG$13000*'[3]B-GP'!$AH$6112:$AH$13000*'[3]B-GP'!T$6112:T$13000))</f>
        <v>#REF!</v>
      </c>
      <c r="L279" s="36" t="e">
        <f t="array" ref="L279">SUM(IF("647"='[3]B-GP'!$AB$6112:$AB$13000,1,0)*('[3]B-GP'!$AG$6112:$AG$13000*'[3]B-GP'!$AH$6112:$AH$13000*'[3]B-GP'!U$6112:U$13000))</f>
        <v>#REF!</v>
      </c>
      <c r="M279" s="36" t="e">
        <f t="array" ref="M279">SUM(IF("647"='[3]B-GP'!$AB$6112:$AB$13000,1,0)*('[3]B-GP'!$AG$6112:$AG$13000*'[3]B-GP'!$AH$6112:$AH$13000*'[3]B-GP'!V$6112:V$13000))</f>
        <v>#REF!</v>
      </c>
      <c r="N279" s="36" t="e">
        <f t="array" ref="N279">SUM(IF("647"='[3]B-GP'!$AB$6112:$AB$13000,1,0)*('[3]B-GP'!$AG$6112:$AG$13000*'[3]B-GP'!$AH$6112:$AH$13000*'[3]B-GP'!W$6112:W$13000))</f>
        <v>#REF!</v>
      </c>
      <c r="O279" s="36" t="e">
        <f t="array" ref="O279">SUM(IF("647"='[3]B-GP'!$AB$6112:$AB$13000,1,0)*('[3]B-GP'!$AG$6112:$AG$13000*'[3]B-GP'!$AH$6112:$AH$13000*'[3]B-GP'!X$6112:X$13000))</f>
        <v>#REF!</v>
      </c>
      <c r="P279" s="36" t="e">
        <f>CHOOSE([3]MES!$E$10,SUM(D279),SUM(D279:E279),SUM(D279:F279),SUM(D279:G279),SUM(D279:H279),SUM(D279:I279),SUM(D279:J279),SUM(D279:K279),SUM(D279:L279),SUM(D279:M279),SUM(D279:N279),SUM(D279:O279))</f>
        <v>#REF!</v>
      </c>
    </row>
    <row r="280" spans="2:16" ht="12" customHeight="1">
      <c r="B280" s="30" t="s">
        <v>90</v>
      </c>
      <c r="D280" s="36" t="e">
        <f t="array" ref="D280">SUM(IF("647"='[3]B-GP'!$AB$6112:$AB$13000,1,0)*('[3]B-GP'!$AG$6112:$AG$13000*'[3]B-GP'!$AI$6112:$AI$13000*'[3]B-GP'!M$6112:M$13000))</f>
        <v>#REF!</v>
      </c>
      <c r="E280" s="36" t="e">
        <f t="array" ref="E280">SUM(IF("647"='[3]B-GP'!$AB$6112:$AB$13000,1,0)*('[3]B-GP'!$AG$6112:$AG$13000*'[3]B-GP'!$AI$6112:$AI$13000*'[3]B-GP'!N$6112:N$13000))</f>
        <v>#REF!</v>
      </c>
      <c r="F280" s="36" t="e">
        <f t="array" ref="F280">SUM(IF("647"='[3]B-GP'!$AB$6112:$AB$13000,1,0)*('[3]B-GP'!$AG$6112:$AG$13000*'[3]B-GP'!$AI$6112:$AI$13000*'[3]B-GP'!O$6112:O$13000))</f>
        <v>#REF!</v>
      </c>
      <c r="G280" s="36" t="e">
        <f t="array" ref="G280">SUM(IF("647"='[3]B-GP'!$AB$6112:$AB$13000,1,0)*('[3]B-GP'!$AG$6112:$AG$13000*'[3]B-GP'!$AI$6112:$AI$13000*'[3]B-GP'!P$6112:P$13000))</f>
        <v>#REF!</v>
      </c>
      <c r="H280" s="36" t="e">
        <f t="array" ref="H280">SUM(IF("647"='[3]B-GP'!$AB$6112:$AB$13000,1,0)*('[3]B-GP'!$AG$6112:$AG$13000*'[3]B-GP'!$AI$6112:$AI$13000*'[3]B-GP'!Q$6112:Q$13000))</f>
        <v>#REF!</v>
      </c>
      <c r="I280" s="36" t="e">
        <f t="array" ref="I280">SUM(IF("647"='[3]B-GP'!$AB$6112:$AB$13000,1,0)*('[3]B-GP'!$AG$6112:$AG$13000*'[3]B-GP'!$AI$6112:$AI$13000*'[3]B-GP'!R$6112:R$13000))</f>
        <v>#REF!</v>
      </c>
      <c r="J280" s="36" t="e">
        <f t="array" ref="J280">SUM(IF("647"='[3]B-GP'!$AB$6112:$AB$13000,1,0)*('[3]B-GP'!$AG$6112:$AG$13000*'[3]B-GP'!$AI$6112:$AI$13000*'[3]B-GP'!S$6112:S$13000))</f>
        <v>#REF!</v>
      </c>
      <c r="K280" s="36" t="e">
        <f t="array" ref="K280">SUM(IF("647"='[3]B-GP'!$AB$6112:$AB$13000,1,0)*('[3]B-GP'!$AG$6112:$AG$13000*'[3]B-GP'!$AI$6112:$AI$13000*'[3]B-GP'!T$6112:T$13000))</f>
        <v>#REF!</v>
      </c>
      <c r="L280" s="36" t="e">
        <f t="array" ref="L280">SUM(IF("647"='[3]B-GP'!$AB$6112:$AB$13000,1,0)*('[3]B-GP'!$AG$6112:$AG$13000*'[3]B-GP'!$AI$6112:$AI$13000*'[3]B-GP'!U$6112:U$13000))</f>
        <v>#REF!</v>
      </c>
      <c r="M280" s="36" t="e">
        <f t="array" ref="M280">SUM(IF("647"='[3]B-GP'!$AB$6112:$AB$13000,1,0)*('[3]B-GP'!$AG$6112:$AG$13000*'[3]B-GP'!$AI$6112:$AI$13000*'[3]B-GP'!V$6112:V$13000))</f>
        <v>#REF!</v>
      </c>
      <c r="N280" s="36" t="e">
        <f t="array" ref="N280">SUM(IF("647"='[3]B-GP'!$AB$6112:$AB$13000,1,0)*('[3]B-GP'!$AG$6112:$AG$13000*'[3]B-GP'!$AI$6112:$AI$13000*'[3]B-GP'!W$6112:W$13000))</f>
        <v>#REF!</v>
      </c>
      <c r="O280" s="36" t="e">
        <f t="array" ref="O280">SUM(IF("647"='[3]B-GP'!$AB$6112:$AB$13000,1,0)*('[3]B-GP'!$AG$6112:$AG$13000*'[3]B-GP'!$AI$6112:$AI$13000*'[3]B-GP'!X$6112:X$13000))</f>
        <v>#REF!</v>
      </c>
      <c r="P280" s="36" t="e">
        <f>CHOOSE([3]MES!$E$10,SUM(D280),SUM(D280:E280),SUM(D280:F280),SUM(D280:G280),SUM(D280:H280),SUM(D280:I280),SUM(D280:J280),SUM(D280:K280),SUM(D280:L280),SUM(D280:M280),SUM(D280:N280),SUM(D280:O280))</f>
        <v>#REF!</v>
      </c>
    </row>
    <row r="281" spans="2:16" ht="12" customHeight="1">
      <c r="B281" s="38" t="s">
        <v>91</v>
      </c>
      <c r="D281" s="39" t="e">
        <f t="shared" ref="D281:P281" si="55">SUM(D279:D280)</f>
        <v>#REF!</v>
      </c>
      <c r="E281" s="39" t="e">
        <f t="shared" si="55"/>
        <v>#REF!</v>
      </c>
      <c r="F281" s="39" t="e">
        <f t="shared" si="55"/>
        <v>#REF!</v>
      </c>
      <c r="G281" s="39" t="e">
        <f t="shared" si="55"/>
        <v>#REF!</v>
      </c>
      <c r="H281" s="39" t="e">
        <f t="shared" si="55"/>
        <v>#REF!</v>
      </c>
      <c r="I281" s="39" t="e">
        <f t="shared" si="55"/>
        <v>#REF!</v>
      </c>
      <c r="J281" s="39" t="e">
        <f t="shared" si="55"/>
        <v>#REF!</v>
      </c>
      <c r="K281" s="39" t="e">
        <f t="shared" si="55"/>
        <v>#REF!</v>
      </c>
      <c r="L281" s="39" t="e">
        <f t="shared" si="55"/>
        <v>#REF!</v>
      </c>
      <c r="M281" s="39" t="e">
        <f t="shared" si="55"/>
        <v>#REF!</v>
      </c>
      <c r="N281" s="39" t="e">
        <f t="shared" si="55"/>
        <v>#REF!</v>
      </c>
      <c r="O281" s="39" t="e">
        <f t="shared" si="55"/>
        <v>#REF!</v>
      </c>
      <c r="P281" s="39" t="e">
        <f t="shared" si="55"/>
        <v>#REF!</v>
      </c>
    </row>
    <row r="282" spans="2:16" ht="12" customHeight="1">
      <c r="B282" s="30" t="s">
        <v>72</v>
      </c>
      <c r="D282" s="36" t="e">
        <f t="array" ref="D282">SUM(IF("647"='[3]B-GP'!$AB$6112:$AB$13000,1,0)*('[3]B-GP'!$AG$6112:$AG$13000*'[3]B-GP'!$AK$6112:$AK$13000*'[3]B-GP'!M$6112:M$13000))</f>
        <v>#REF!</v>
      </c>
      <c r="E282" s="36" t="e">
        <f t="array" ref="E282">SUM(IF("647"='[3]B-GP'!$AB$6112:$AB$13000,1,0)*('[3]B-GP'!$AG$6112:$AG$13000*'[3]B-GP'!$AK$6112:$AK$13000*'[3]B-GP'!N$6112:N$13000))</f>
        <v>#REF!</v>
      </c>
      <c r="F282" s="36" t="e">
        <f t="array" ref="F282">SUM(IF("647"='[3]B-GP'!$AB$6112:$AB$13000,1,0)*('[3]B-GP'!$AG$6112:$AG$13000*'[3]B-GP'!$AK$6112:$AK$13000*'[3]B-GP'!O$6112:O$13000))</f>
        <v>#REF!</v>
      </c>
      <c r="G282" s="36" t="e">
        <f t="array" ref="G282">SUM(IF("647"='[3]B-GP'!$AB$6112:$AB$13000,1,0)*('[3]B-GP'!$AG$6112:$AG$13000*'[3]B-GP'!$AK$6112:$AK$13000*'[3]B-GP'!P$6112:P$13000))</f>
        <v>#REF!</v>
      </c>
      <c r="H282" s="36" t="e">
        <f t="array" ref="H282">SUM(IF("647"='[3]B-GP'!$AB$6112:$AB$13000,1,0)*('[3]B-GP'!$AG$6112:$AG$13000*'[3]B-GP'!$AK$6112:$AK$13000*'[3]B-GP'!Q$6112:Q$13000))</f>
        <v>#REF!</v>
      </c>
      <c r="I282" s="36" t="e">
        <f t="array" ref="I282">SUM(IF("647"='[3]B-GP'!$AB$6112:$AB$13000,1,0)*('[3]B-GP'!$AG$6112:$AG$13000*'[3]B-GP'!$AK$6112:$AK$13000*'[3]B-GP'!R$6112:R$13000))</f>
        <v>#REF!</v>
      </c>
      <c r="J282" s="36" t="e">
        <f t="array" ref="J282">SUM(IF("647"='[3]B-GP'!$AB$6112:$AB$13000,1,0)*('[3]B-GP'!$AG$6112:$AG$13000*'[3]B-GP'!$AK$6112:$AK$13000*'[3]B-GP'!S$6112:S$13000))</f>
        <v>#REF!</v>
      </c>
      <c r="K282" s="36" t="e">
        <f t="array" ref="K282">SUM(IF("647"='[3]B-GP'!$AB$6112:$AB$13000,1,0)*('[3]B-GP'!$AG$6112:$AG$13000*'[3]B-GP'!$AK$6112:$AK$13000*'[3]B-GP'!T$6112:T$13000))</f>
        <v>#REF!</v>
      </c>
      <c r="L282" s="36" t="e">
        <f t="array" ref="L282">SUM(IF("647"='[3]B-GP'!$AB$6112:$AB$13000,1,0)*('[3]B-GP'!$AG$6112:$AG$13000*'[3]B-GP'!$AK$6112:$AK$13000*'[3]B-GP'!U$6112:U$13000))</f>
        <v>#REF!</v>
      </c>
      <c r="M282" s="36" t="e">
        <f t="array" ref="M282">SUM(IF("647"='[3]B-GP'!$AB$6112:$AB$13000,1,0)*('[3]B-GP'!$AG$6112:$AG$13000*'[3]B-GP'!$AK$6112:$AK$13000*'[3]B-GP'!V$6112:V$13000))</f>
        <v>#REF!</v>
      </c>
      <c r="N282" s="36" t="e">
        <f t="array" ref="N282">SUM(IF("647"='[3]B-GP'!$AB$6112:$AB$13000,1,0)*('[3]B-GP'!$AG$6112:$AG$13000*'[3]B-GP'!$AK$6112:$AK$13000*'[3]B-GP'!W$6112:W$13000))</f>
        <v>#REF!</v>
      </c>
      <c r="O282" s="36" t="e">
        <f t="array" ref="O282">SUM(IF("647"='[3]B-GP'!$AB$6112:$AB$13000,1,0)*('[3]B-GP'!$AG$6112:$AG$13000*'[3]B-GP'!$AK$6112:$AK$13000*'[3]B-GP'!X$6112:X$13000))</f>
        <v>#REF!</v>
      </c>
      <c r="P282" s="36" t="e">
        <f>CHOOSE([3]MES!$E$10,SUM(D282),SUM(D282:E282),SUM(D282:F282),SUM(D282:G282),SUM(D282:H282),SUM(D282:I282),SUM(D282:J282),SUM(D282:K282),SUM(D282:L282),SUM(D282:M282),SUM(D282:N282),SUM(D282:O282))</f>
        <v>#REF!</v>
      </c>
    </row>
    <row r="283" spans="2:16" ht="12" customHeight="1">
      <c r="B283" s="30" t="s">
        <v>74</v>
      </c>
      <c r="D283" s="36" t="e">
        <f t="array" ref="D283">SUM(IF("647"='[3]B-GP'!$AB$6112:$AB$13000,1,0)*('[3]B-GP'!$AG$6112:$AG$13000*'[3]B-GP'!$AL$6112:$AL$13000*'[3]B-GP'!M$6112:M$13000))</f>
        <v>#REF!</v>
      </c>
      <c r="E283" s="36" t="e">
        <f t="array" ref="E283">SUM(IF("647"='[3]B-GP'!$AB$6112:$AB$13000,1,0)*('[3]B-GP'!$AG$6112:$AG$13000*'[3]B-GP'!$AL$6112:$AL$13000*'[3]B-GP'!N$6112:N$13000))</f>
        <v>#REF!</v>
      </c>
      <c r="F283" s="36" t="e">
        <f t="array" ref="F283">SUM(IF("647"='[3]B-GP'!$AB$6112:$AB$13000,1,0)*('[3]B-GP'!$AG$6112:$AG$13000*'[3]B-GP'!$AL$6112:$AL$13000*'[3]B-GP'!O$6112:O$13000))</f>
        <v>#REF!</v>
      </c>
      <c r="G283" s="36" t="e">
        <f t="array" ref="G283">SUM(IF("647"='[3]B-GP'!$AB$6112:$AB$13000,1,0)*('[3]B-GP'!$AG$6112:$AG$13000*'[3]B-GP'!$AL$6112:$AL$13000*'[3]B-GP'!P$6112:P$13000))</f>
        <v>#REF!</v>
      </c>
      <c r="H283" s="36" t="e">
        <f t="array" ref="H283">SUM(IF("647"='[3]B-GP'!$AB$6112:$AB$13000,1,0)*('[3]B-GP'!$AG$6112:$AG$13000*'[3]B-GP'!$AL$6112:$AL$13000*'[3]B-GP'!Q$6112:Q$13000))</f>
        <v>#REF!</v>
      </c>
      <c r="I283" s="36" t="e">
        <f t="array" ref="I283">SUM(IF("647"='[3]B-GP'!$AB$6112:$AB$13000,1,0)*('[3]B-GP'!$AG$6112:$AG$13000*'[3]B-GP'!$AL$6112:$AL$13000*'[3]B-GP'!R$6112:R$13000))</f>
        <v>#REF!</v>
      </c>
      <c r="J283" s="36" t="e">
        <f t="array" ref="J283">SUM(IF("647"='[3]B-GP'!$AB$6112:$AB$13000,1,0)*('[3]B-GP'!$AG$6112:$AG$13000*'[3]B-GP'!$AL$6112:$AL$13000*'[3]B-GP'!S$6112:S$13000))</f>
        <v>#REF!</v>
      </c>
      <c r="K283" s="36" t="e">
        <f t="array" ref="K283">SUM(IF("647"='[3]B-GP'!$AB$6112:$AB$13000,1,0)*('[3]B-GP'!$AG$6112:$AG$13000*'[3]B-GP'!$AL$6112:$AL$13000*'[3]B-GP'!T$6112:T$13000))</f>
        <v>#REF!</v>
      </c>
      <c r="L283" s="36" t="e">
        <f t="array" ref="L283">SUM(IF("647"='[3]B-GP'!$AB$6112:$AB$13000,1,0)*('[3]B-GP'!$AG$6112:$AG$13000*'[3]B-GP'!$AL$6112:$AL$13000*'[3]B-GP'!U$6112:U$13000))</f>
        <v>#REF!</v>
      </c>
      <c r="M283" s="36" t="e">
        <f t="array" ref="M283">SUM(IF("647"='[3]B-GP'!$AB$6112:$AB$13000,1,0)*('[3]B-GP'!$AG$6112:$AG$13000*'[3]B-GP'!$AL$6112:$AL$13000*'[3]B-GP'!V$6112:V$13000))</f>
        <v>#REF!</v>
      </c>
      <c r="N283" s="36" t="e">
        <f t="array" ref="N283">SUM(IF("647"='[3]B-GP'!$AB$6112:$AB$13000,1,0)*('[3]B-GP'!$AG$6112:$AG$13000*'[3]B-GP'!$AL$6112:$AL$13000*'[3]B-GP'!W$6112:W$13000))</f>
        <v>#REF!</v>
      </c>
      <c r="O283" s="36" t="e">
        <f t="array" ref="O283">SUM(IF("647"='[3]B-GP'!$AB$6112:$AB$13000,1,0)*('[3]B-GP'!$AG$6112:$AG$13000*'[3]B-GP'!$AL$6112:$AL$13000*'[3]B-GP'!X$6112:X$13000))</f>
        <v>#REF!</v>
      </c>
      <c r="P283" s="36" t="e">
        <f>CHOOSE([3]MES!$E$10,SUM(D283),SUM(D283:E283),SUM(D283:F283),SUM(D283:G283),SUM(D283:H283),SUM(D283:I283),SUM(D283:J283),SUM(D283:K283),SUM(D283:L283),SUM(D283:M283),SUM(D283:N283),SUM(D283:O283))</f>
        <v>#REF!</v>
      </c>
    </row>
    <row r="284" spans="2:16" ht="12" customHeight="1">
      <c r="B284" s="38" t="s">
        <v>92</v>
      </c>
      <c r="D284" s="39" t="e">
        <f t="shared" ref="D284:P284" si="56">SUM(D282:D283)</f>
        <v>#REF!</v>
      </c>
      <c r="E284" s="39" t="e">
        <f t="shared" si="56"/>
        <v>#REF!</v>
      </c>
      <c r="F284" s="39" t="e">
        <f t="shared" si="56"/>
        <v>#REF!</v>
      </c>
      <c r="G284" s="39" t="e">
        <f t="shared" si="56"/>
        <v>#REF!</v>
      </c>
      <c r="H284" s="39" t="e">
        <f t="shared" si="56"/>
        <v>#REF!</v>
      </c>
      <c r="I284" s="39" t="e">
        <f t="shared" si="56"/>
        <v>#REF!</v>
      </c>
      <c r="J284" s="39" t="e">
        <f t="shared" si="56"/>
        <v>#REF!</v>
      </c>
      <c r="K284" s="39" t="e">
        <f t="shared" si="56"/>
        <v>#REF!</v>
      </c>
      <c r="L284" s="39" t="e">
        <f t="shared" si="56"/>
        <v>#REF!</v>
      </c>
      <c r="M284" s="39" t="e">
        <f t="shared" si="56"/>
        <v>#REF!</v>
      </c>
      <c r="N284" s="39" t="e">
        <f t="shared" si="56"/>
        <v>#REF!</v>
      </c>
      <c r="O284" s="39" t="e">
        <f t="shared" si="56"/>
        <v>#REF!</v>
      </c>
      <c r="P284" s="39" t="e">
        <f t="shared" si="56"/>
        <v>#REF!</v>
      </c>
    </row>
    <row r="285" spans="2:16" ht="12" customHeight="1">
      <c r="B285" s="30" t="s">
        <v>93</v>
      </c>
      <c r="D285" s="36" t="e">
        <f t="array" ref="D285">SUM(IF("647"='[3]B-GP'!$AB$6112:$AB$13000,1,0)*('[3]B-GP'!$AG$6112:$AG$13000*'[3]B-GP'!$AM$6112:$AM$13000*'[3]B-GP'!M$6112:M$13000))</f>
        <v>#REF!</v>
      </c>
      <c r="E285" s="36" t="e">
        <f t="array" ref="E285">SUM(IF("647"='[3]B-GP'!$AB$6112:$AB$13000,1,0)*('[3]B-GP'!$AG$6112:$AG$13000*'[3]B-GP'!$AM$6112:$AM$13000*'[3]B-GP'!N$6112:N$13000))</f>
        <v>#REF!</v>
      </c>
      <c r="F285" s="36" t="e">
        <f t="array" ref="F285">SUM(IF("647"='[3]B-GP'!$AB$6112:$AB$13000,1,0)*('[3]B-GP'!$AG$6112:$AG$13000*'[3]B-GP'!$AM$6112:$AM$13000*'[3]B-GP'!O$6112:O$13000))</f>
        <v>#REF!</v>
      </c>
      <c r="G285" s="36" t="e">
        <f t="array" ref="G285">SUM(IF("647"='[3]B-GP'!$AB$6112:$AB$13000,1,0)*('[3]B-GP'!$AG$6112:$AG$13000*'[3]B-GP'!$AM$6112:$AM$13000*'[3]B-GP'!P$6112:P$13000))</f>
        <v>#REF!</v>
      </c>
      <c r="H285" s="36" t="e">
        <f t="array" ref="H285">SUM(IF("647"='[3]B-GP'!$AB$6112:$AB$13000,1,0)*('[3]B-GP'!$AG$6112:$AG$13000*'[3]B-GP'!$AM$6112:$AM$13000*'[3]B-GP'!Q$6112:Q$13000))</f>
        <v>#REF!</v>
      </c>
      <c r="I285" s="36" t="e">
        <f t="array" ref="I285">SUM(IF("647"='[3]B-GP'!$AB$6112:$AB$13000,1,0)*('[3]B-GP'!$AG$6112:$AG$13000*'[3]B-GP'!$AM$6112:$AM$13000*'[3]B-GP'!R$6112:R$13000))</f>
        <v>#REF!</v>
      </c>
      <c r="J285" s="36" t="e">
        <f t="array" ref="J285">SUM(IF("647"='[3]B-GP'!$AB$6112:$AB$13000,1,0)*('[3]B-GP'!$AG$6112:$AG$13000*'[3]B-GP'!$AM$6112:$AM$13000*'[3]B-GP'!S$6112:S$13000))</f>
        <v>#REF!</v>
      </c>
      <c r="K285" s="36" t="e">
        <f t="array" ref="K285">SUM(IF("647"='[3]B-GP'!$AB$6112:$AB$13000,1,0)*('[3]B-GP'!$AG$6112:$AG$13000*'[3]B-GP'!$AM$6112:$AM$13000*'[3]B-GP'!T$6112:T$13000))</f>
        <v>#REF!</v>
      </c>
      <c r="L285" s="36" t="e">
        <f t="array" ref="L285">SUM(IF("647"='[3]B-GP'!$AB$6112:$AB$13000,1,0)*('[3]B-GP'!$AG$6112:$AG$13000*'[3]B-GP'!$AM$6112:$AM$13000*'[3]B-GP'!U$6112:U$13000))</f>
        <v>#REF!</v>
      </c>
      <c r="M285" s="36" t="e">
        <f t="array" ref="M285">SUM(IF("647"='[3]B-GP'!$AB$6112:$AB$13000,1,0)*('[3]B-GP'!$AG$6112:$AG$13000*'[3]B-GP'!$AM$6112:$AM$13000*'[3]B-GP'!V$6112:V$13000))</f>
        <v>#REF!</v>
      </c>
      <c r="N285" s="36" t="e">
        <f t="array" ref="N285">SUM(IF("647"='[3]B-GP'!$AB$6112:$AB$13000,1,0)*('[3]B-GP'!$AG$6112:$AG$13000*'[3]B-GP'!$AM$6112:$AM$13000*'[3]B-GP'!W$6112:W$13000))</f>
        <v>#REF!</v>
      </c>
      <c r="O285" s="36" t="e">
        <f t="array" ref="O285">SUM(IF("647"='[3]B-GP'!$AB$6112:$AB$13000,1,0)*('[3]B-GP'!$AG$6112:$AG$13000*'[3]B-GP'!$AM$6112:$AM$13000*'[3]B-GP'!X$6112:X$13000))</f>
        <v>#REF!</v>
      </c>
      <c r="P285" s="36" t="e">
        <f>CHOOSE([3]MES!$E$10,SUM(D285),SUM(D285:E285),SUM(D285:F285),SUM(D285:G285),SUM(D285:H285),SUM(D285:I285),SUM(D285:J285),SUM(D285:K285),SUM(D285:L285),SUM(D285:M285),SUM(D285:N285),SUM(D285:O285))</f>
        <v>#REF!</v>
      </c>
    </row>
    <row r="286" spans="2:16" ht="12" customHeight="1">
      <c r="B286" s="30" t="s">
        <v>94</v>
      </c>
      <c r="D286" s="36" t="e">
        <f t="array" ref="D286">SUM(IF("647"='[3]B-GP'!$AB$6112:$AB$13000,1,0)*('[3]B-GP'!$AG$6112:$AG$13000*'[3]B-GP'!$AO$6112:$AO$13000*'[3]B-GP'!M$6112:M$13000))</f>
        <v>#REF!</v>
      </c>
      <c r="E286" s="36" t="e">
        <f t="array" ref="E286">SUM(IF("647"='[3]B-GP'!$AB$6112:$AB$13000,1,0)*('[3]B-GP'!$AG$6112:$AG$13000*'[3]B-GP'!$AO$6112:$AO$13000*'[3]B-GP'!N$6112:N$13000))</f>
        <v>#REF!</v>
      </c>
      <c r="F286" s="36" t="e">
        <f t="array" ref="F286">SUM(IF("647"='[3]B-GP'!$AB$6112:$AB$13000,1,0)*('[3]B-GP'!$AG$6112:$AG$13000*'[3]B-GP'!$AO$6112:$AO$13000*'[3]B-GP'!O$6112:O$13000))</f>
        <v>#REF!</v>
      </c>
      <c r="G286" s="36" t="e">
        <f t="array" ref="G286">SUM(IF("647"='[3]B-GP'!$AB$6112:$AB$13000,1,0)*('[3]B-GP'!$AG$6112:$AG$13000*'[3]B-GP'!$AO$6112:$AO$13000*'[3]B-GP'!P$6112:P$13000))</f>
        <v>#REF!</v>
      </c>
      <c r="H286" s="36" t="e">
        <f t="array" ref="H286">SUM(IF("647"='[3]B-GP'!$AB$6112:$AB$13000,1,0)*('[3]B-GP'!$AG$6112:$AG$13000*'[3]B-GP'!$AO$6112:$AO$13000*'[3]B-GP'!Q$6112:Q$13000))</f>
        <v>#REF!</v>
      </c>
      <c r="I286" s="36" t="e">
        <f t="array" ref="I286">SUM(IF("647"='[3]B-GP'!$AB$6112:$AB$13000,1,0)*('[3]B-GP'!$AG$6112:$AG$13000*'[3]B-GP'!$AO$6112:$AO$13000*'[3]B-GP'!R$6112:R$13000))</f>
        <v>#REF!</v>
      </c>
      <c r="J286" s="36" t="e">
        <f t="array" ref="J286">SUM(IF("647"='[3]B-GP'!$AB$6112:$AB$13000,1,0)*('[3]B-GP'!$AG$6112:$AG$13000*'[3]B-GP'!$AO$6112:$AO$13000*'[3]B-GP'!S$6112:S$13000))</f>
        <v>#REF!</v>
      </c>
      <c r="K286" s="36" t="e">
        <f t="array" ref="K286">SUM(IF("647"='[3]B-GP'!$AB$6112:$AB$13000,1,0)*('[3]B-GP'!$AG$6112:$AG$13000*'[3]B-GP'!$AO$6112:$AO$13000*'[3]B-GP'!T$6112:T$13000))</f>
        <v>#REF!</v>
      </c>
      <c r="L286" s="36" t="e">
        <f t="array" ref="L286">SUM(IF("647"='[3]B-GP'!$AB$6112:$AB$13000,1,0)*('[3]B-GP'!$AG$6112:$AG$13000*'[3]B-GP'!$AO$6112:$AO$13000*'[3]B-GP'!U$6112:U$13000))</f>
        <v>#REF!</v>
      </c>
      <c r="M286" s="36" t="e">
        <f t="array" ref="M286">SUM(IF("647"='[3]B-GP'!$AB$6112:$AB$13000,1,0)*('[3]B-GP'!$AG$6112:$AG$13000*'[3]B-GP'!$AO$6112:$AO$13000*'[3]B-GP'!V$6112:V$13000))</f>
        <v>#REF!</v>
      </c>
      <c r="N286" s="36" t="e">
        <f t="array" ref="N286">SUM(IF("647"='[3]B-GP'!$AB$6112:$AB$13000,1,0)*('[3]B-GP'!$AG$6112:$AG$13000*'[3]B-GP'!$AO$6112:$AO$13000*'[3]B-GP'!W$6112:W$13000))</f>
        <v>#REF!</v>
      </c>
      <c r="O286" s="36" t="e">
        <f t="array" ref="O286">SUM(IF("647"='[3]B-GP'!$AB$6112:$AB$13000,1,0)*('[3]B-GP'!$AG$6112:$AG$13000*'[3]B-GP'!$AO$6112:$AO$13000*'[3]B-GP'!X$6112:X$13000))</f>
        <v>#REF!</v>
      </c>
      <c r="P286" s="36" t="e">
        <f>CHOOSE([3]MES!$E$10,SUM(D286),SUM(D286:E286),SUM(D286:F286),SUM(D286:G286),SUM(D286:H286),SUM(D286:I286),SUM(D286:J286),SUM(D286:K286),SUM(D286:L286),SUM(D286:M286),SUM(D286:N286),SUM(D286:O286))</f>
        <v>#REF!</v>
      </c>
    </row>
    <row r="287" spans="2:16" ht="12" customHeight="1">
      <c r="B287" s="30" t="s">
        <v>95</v>
      </c>
      <c r="D287" s="36" t="e">
        <f t="array" ref="D287">SUM(IF("647"='[3]B-GP'!$AB$6112:$AB$13000,1,0)*('[3]B-GP'!$AG$6112:$AG$13000*'[3]B-GP'!$AP$6112:$AP$13000*'[3]B-GP'!M$6112:M$13000))</f>
        <v>#REF!</v>
      </c>
      <c r="E287" s="36" t="e">
        <f t="array" ref="E287">SUM(IF("647"='[3]B-GP'!$AB$6112:$AB$13000,1,0)*('[3]B-GP'!$AG$6112:$AG$13000*'[3]B-GP'!$AP$6112:$AP$13000*'[3]B-GP'!N$6112:N$13000))</f>
        <v>#REF!</v>
      </c>
      <c r="F287" s="36" t="e">
        <f t="array" ref="F287">SUM(IF("647"='[3]B-GP'!$AB$6112:$AB$13000,1,0)*('[3]B-GP'!$AG$6112:$AG$13000*'[3]B-GP'!$AP$6112:$AP$13000*'[3]B-GP'!O$6112:O$13000))</f>
        <v>#REF!</v>
      </c>
      <c r="G287" s="36" t="e">
        <f t="array" ref="G287">SUM(IF("647"='[3]B-GP'!$AB$6112:$AB$13000,1,0)*('[3]B-GP'!$AG$6112:$AG$13000*'[3]B-GP'!$AP$6112:$AP$13000*'[3]B-GP'!P$6112:P$13000))</f>
        <v>#REF!</v>
      </c>
      <c r="H287" s="36" t="e">
        <f t="array" ref="H287">SUM(IF("647"='[3]B-GP'!$AB$6112:$AB$13000,1,0)*('[3]B-GP'!$AG$6112:$AG$13000*'[3]B-GP'!$AP$6112:$AP$13000*'[3]B-GP'!Q$6112:Q$13000))</f>
        <v>#REF!</v>
      </c>
      <c r="I287" s="36" t="e">
        <f t="array" ref="I287">SUM(IF("647"='[3]B-GP'!$AB$6112:$AB$13000,1,0)*('[3]B-GP'!$AG$6112:$AG$13000*'[3]B-GP'!$AP$6112:$AP$13000*'[3]B-GP'!R$6112:R$13000))</f>
        <v>#REF!</v>
      </c>
      <c r="J287" s="36" t="e">
        <f t="array" ref="J287">SUM(IF("647"='[3]B-GP'!$AB$6112:$AB$13000,1,0)*('[3]B-GP'!$AG$6112:$AG$13000*'[3]B-GP'!$AP$6112:$AP$13000*'[3]B-GP'!S$6112:S$13000))</f>
        <v>#REF!</v>
      </c>
      <c r="K287" s="36" t="e">
        <f t="array" ref="K287">SUM(IF("647"='[3]B-GP'!$AB$6112:$AB$13000,1,0)*('[3]B-GP'!$AG$6112:$AG$13000*'[3]B-GP'!$AP$6112:$AP$13000*'[3]B-GP'!T$6112:T$13000))</f>
        <v>#REF!</v>
      </c>
      <c r="L287" s="36" t="e">
        <f t="array" ref="L287">SUM(IF("647"='[3]B-GP'!$AB$6112:$AB$13000,1,0)*('[3]B-GP'!$AG$6112:$AG$13000*'[3]B-GP'!$AP$6112:$AP$13000*'[3]B-GP'!U$6112:U$13000))</f>
        <v>#REF!</v>
      </c>
      <c r="M287" s="36" t="e">
        <f t="array" ref="M287">SUM(IF("647"='[3]B-GP'!$AB$6112:$AB$13000,1,0)*('[3]B-GP'!$AG$6112:$AG$13000*'[3]B-GP'!$AP$6112:$AP$13000*'[3]B-GP'!V$6112:V$13000))</f>
        <v>#REF!</v>
      </c>
      <c r="N287" s="36" t="e">
        <f t="array" ref="N287">SUM(IF("647"='[3]B-GP'!$AB$6112:$AB$13000,1,0)*('[3]B-GP'!$AG$6112:$AG$13000*'[3]B-GP'!$AP$6112:$AP$13000*'[3]B-GP'!W$6112:W$13000))</f>
        <v>#REF!</v>
      </c>
      <c r="O287" s="36" t="e">
        <f t="array" ref="O287">SUM(IF("647"='[3]B-GP'!$AB$6112:$AB$13000,1,0)*('[3]B-GP'!$AG$6112:$AG$13000*'[3]B-GP'!$AP$6112:$AP$13000*'[3]B-GP'!X$6112:X$13000))</f>
        <v>#REF!</v>
      </c>
      <c r="P287" s="36" t="e">
        <f>CHOOSE([3]MES!$E$10,SUM(D287),SUM(D287:E287),SUM(D287:F287),SUM(D287:G287),SUM(D287:H287),SUM(D287:I287),SUM(D287:J287),SUM(D287:K287),SUM(D287:L287),SUM(D287:M287),SUM(D287:N287),SUM(D287:O287))</f>
        <v>#REF!</v>
      </c>
    </row>
    <row r="288" spans="2:16" ht="12" customHeight="1">
      <c r="B288" s="30" t="s">
        <v>96</v>
      </c>
      <c r="D288" s="36" t="e">
        <f t="array" ref="D288">SUM(IF("647"='[3]B-GP'!$AB$6112:$AB$13000,1,0)*('[3]B-GP'!$AG$6112:$AG$13000*'[3]B-GP'!$AQ$6112:$AQ$13000*'[3]B-GP'!M$6112:M$13000))</f>
        <v>#REF!</v>
      </c>
      <c r="E288" s="36" t="e">
        <f t="array" ref="E288">SUM(IF("647"='[3]B-GP'!$AB$6112:$AB$13000,1,0)*('[3]B-GP'!$AG$6112:$AG$13000*'[3]B-GP'!$AQ$6112:$AQ$13000*'[3]B-GP'!N$6112:N$13000))</f>
        <v>#REF!</v>
      </c>
      <c r="F288" s="36" t="e">
        <f t="array" ref="F288">SUM(IF("647"='[3]B-GP'!$AB$6112:$AB$13000,1,0)*('[3]B-GP'!$AG$6112:$AG$13000*'[3]B-GP'!$AQ$6112:$AQ$13000*'[3]B-GP'!O$6112:O$13000))</f>
        <v>#REF!</v>
      </c>
      <c r="G288" s="36" t="e">
        <f t="array" ref="G288">SUM(IF("647"='[3]B-GP'!$AB$6112:$AB$13000,1,0)*('[3]B-GP'!$AG$6112:$AG$13000*'[3]B-GP'!$AQ$6112:$AQ$13000*'[3]B-GP'!P$6112:P$13000))</f>
        <v>#REF!</v>
      </c>
      <c r="H288" s="36" t="e">
        <f t="array" ref="H288">SUM(IF("647"='[3]B-GP'!$AB$6112:$AB$13000,1,0)*('[3]B-GP'!$AG$6112:$AG$13000*'[3]B-GP'!$AQ$6112:$AQ$13000*'[3]B-GP'!Q$6112:Q$13000))</f>
        <v>#REF!</v>
      </c>
      <c r="I288" s="36" t="e">
        <f t="array" ref="I288">SUM(IF("647"='[3]B-GP'!$AB$6112:$AB$13000,1,0)*('[3]B-GP'!$AG$6112:$AG$13000*'[3]B-GP'!$AQ$6112:$AQ$13000*'[3]B-GP'!R$6112:R$13000))</f>
        <v>#REF!</v>
      </c>
      <c r="J288" s="36" t="e">
        <f t="array" ref="J288">SUM(IF("647"='[3]B-GP'!$AB$6112:$AB$13000,1,0)*('[3]B-GP'!$AG$6112:$AG$13000*'[3]B-GP'!$AQ$6112:$AQ$13000*'[3]B-GP'!S$6112:S$13000))</f>
        <v>#REF!</v>
      </c>
      <c r="K288" s="36" t="e">
        <f t="array" ref="K288">SUM(IF("647"='[3]B-GP'!$AB$6112:$AB$13000,1,0)*('[3]B-GP'!$AG$6112:$AG$13000*'[3]B-GP'!$AQ$6112:$AQ$13000*'[3]B-GP'!T$6112:T$13000))</f>
        <v>#REF!</v>
      </c>
      <c r="L288" s="36" t="e">
        <f t="array" ref="L288">SUM(IF("647"='[3]B-GP'!$AB$6112:$AB$13000,1,0)*('[3]B-GP'!$AG$6112:$AG$13000*'[3]B-GP'!$AQ$6112:$AQ$13000*'[3]B-GP'!U$6112:U$13000))</f>
        <v>#REF!</v>
      </c>
      <c r="M288" s="36" t="e">
        <f t="array" ref="M288">SUM(IF("647"='[3]B-GP'!$AB$6112:$AB$13000,1,0)*('[3]B-GP'!$AG$6112:$AG$13000*'[3]B-GP'!$AQ$6112:$AQ$13000*'[3]B-GP'!V$6112:V$13000))</f>
        <v>#REF!</v>
      </c>
      <c r="N288" s="36" t="e">
        <f t="array" ref="N288">SUM(IF("647"='[3]B-GP'!$AB$6112:$AB$13000,1,0)*('[3]B-GP'!$AG$6112:$AG$13000*'[3]B-GP'!$AQ$6112:$AQ$13000*'[3]B-GP'!W$6112:W$13000))</f>
        <v>#REF!</v>
      </c>
      <c r="O288" s="36" t="e">
        <f t="array" ref="O288">SUM(IF("647"='[3]B-GP'!$AB$6112:$AB$13000,1,0)*('[3]B-GP'!$AG$6112:$AG$13000*'[3]B-GP'!$AQ$6112:$AQ$13000*'[3]B-GP'!X$6112:X$13000))</f>
        <v>#REF!</v>
      </c>
      <c r="P288" s="36" t="e">
        <f>CHOOSE([3]MES!$E$10,SUM(D288),SUM(D288:E288),SUM(D288:F288),SUM(D288:G288),SUM(D288:H288),SUM(D288:I288),SUM(D288:J288),SUM(D288:K288),SUM(D288:L288),SUM(D288:M288),SUM(D288:N288),SUM(D288:O288))</f>
        <v>#REF!</v>
      </c>
    </row>
    <row r="289" spans="2:16" ht="12" customHeight="1">
      <c r="B289" s="38" t="s">
        <v>97</v>
      </c>
      <c r="D289" s="39" t="e">
        <f t="shared" ref="D289:P289" si="57">SUM(D285:D288)</f>
        <v>#REF!</v>
      </c>
      <c r="E289" s="39" t="e">
        <f t="shared" si="57"/>
        <v>#REF!</v>
      </c>
      <c r="F289" s="39" t="e">
        <f t="shared" si="57"/>
        <v>#REF!</v>
      </c>
      <c r="G289" s="39" t="e">
        <f t="shared" si="57"/>
        <v>#REF!</v>
      </c>
      <c r="H289" s="39" t="e">
        <f t="shared" si="57"/>
        <v>#REF!</v>
      </c>
      <c r="I289" s="39" t="e">
        <f t="shared" si="57"/>
        <v>#REF!</v>
      </c>
      <c r="J289" s="39" t="e">
        <f t="shared" si="57"/>
        <v>#REF!</v>
      </c>
      <c r="K289" s="39" t="e">
        <f t="shared" si="57"/>
        <v>#REF!</v>
      </c>
      <c r="L289" s="39" t="e">
        <f t="shared" si="57"/>
        <v>#REF!</v>
      </c>
      <c r="M289" s="39" t="e">
        <f t="shared" si="57"/>
        <v>#REF!</v>
      </c>
      <c r="N289" s="39" t="e">
        <f t="shared" si="57"/>
        <v>#REF!</v>
      </c>
      <c r="O289" s="39" t="e">
        <f t="shared" si="57"/>
        <v>#REF!</v>
      </c>
      <c r="P289" s="39" t="e">
        <f t="shared" si="57"/>
        <v>#REF!</v>
      </c>
    </row>
    <row r="290" spans="2:16" s="40" customFormat="1" ht="12" customHeight="1">
      <c r="B290" s="40" t="s">
        <v>98</v>
      </c>
      <c r="D290" s="36" t="e">
        <f t="array" ref="D290">SUM(IF("647"='[3]B-GP'!$AB$6112:$AB$13000,1,0)*('[3]B-GP'!$AG$6112:$AG$13000*'[3]B-GP'!$AU$6112:$AU$13000*'[3]B-GP'!M$6112:M$13000))</f>
        <v>#REF!</v>
      </c>
      <c r="E290" s="36" t="e">
        <f t="array" ref="E290">SUM(IF("647"='[3]B-GP'!$AB$6112:$AB$13000,1,0)*('[3]B-GP'!$AG$6112:$AG$13000*'[3]B-GP'!$AU$6112:$AU$13000*'[3]B-GP'!N$6112:N$13000))</f>
        <v>#REF!</v>
      </c>
      <c r="F290" s="36" t="e">
        <f t="array" ref="F290">SUM(IF("647"='[3]B-GP'!$AB$6112:$AB$13000,1,0)*('[3]B-GP'!$AG$6112:$AG$13000*'[3]B-GP'!$AU$6112:$AU$13000*'[3]B-GP'!O$6112:O$13000))</f>
        <v>#REF!</v>
      </c>
      <c r="G290" s="36" t="e">
        <f t="array" ref="G290">SUM(IF("647"='[3]B-GP'!$AB$6112:$AB$13000,1,0)*('[3]B-GP'!$AG$6112:$AG$13000*'[3]B-GP'!$AU$6112:$AU$13000*'[3]B-GP'!P$6112:P$13000))</f>
        <v>#REF!</v>
      </c>
      <c r="H290" s="36" t="e">
        <f t="array" ref="H290">SUM(IF("647"='[3]B-GP'!$AB$6112:$AB$13000,1,0)*('[3]B-GP'!$AG$6112:$AG$13000*'[3]B-GP'!$AU$6112:$AU$13000*'[3]B-GP'!Q$6112:Q$13000))</f>
        <v>#REF!</v>
      </c>
      <c r="I290" s="36" t="e">
        <f t="array" ref="I290">SUM(IF("647"='[3]B-GP'!$AB$6112:$AB$13000,1,0)*('[3]B-GP'!$AG$6112:$AG$13000*'[3]B-GP'!$AU$6112:$AU$13000*'[3]B-GP'!R$6112:R$13000))</f>
        <v>#REF!</v>
      </c>
      <c r="J290" s="36" t="e">
        <f t="array" ref="J290">SUM(IF("647"='[3]B-GP'!$AB$6112:$AB$13000,1,0)*('[3]B-GP'!$AG$6112:$AG$13000*'[3]B-GP'!$AU$6112:$AU$13000*'[3]B-GP'!S$6112:S$13000))</f>
        <v>#REF!</v>
      </c>
      <c r="K290" s="36" t="e">
        <f t="array" ref="K290">SUM(IF("647"='[3]B-GP'!$AB$6112:$AB$13000,1,0)*('[3]B-GP'!$AG$6112:$AG$13000*'[3]B-GP'!$AU$6112:$AU$13000*'[3]B-GP'!T$6112:T$13000))</f>
        <v>#REF!</v>
      </c>
      <c r="L290" s="36" t="e">
        <f t="array" ref="L290">SUM(IF("647"='[3]B-GP'!$AB$6112:$AB$13000,1,0)*('[3]B-GP'!$AG$6112:$AG$13000*'[3]B-GP'!$AU$6112:$AU$13000*'[3]B-GP'!U$6112:U$13000))</f>
        <v>#REF!</v>
      </c>
      <c r="M290" s="36" t="e">
        <f t="array" ref="M290">SUM(IF("647"='[3]B-GP'!$AB$6112:$AB$13000,1,0)*('[3]B-GP'!$AG$6112:$AG$13000*'[3]B-GP'!$AU$6112:$AU$13000*'[3]B-GP'!V$6112:V$13000))</f>
        <v>#REF!</v>
      </c>
      <c r="N290" s="36" t="e">
        <f t="array" ref="N290">SUM(IF("647"='[3]B-GP'!$AB$6112:$AB$13000,1,0)*('[3]B-GP'!$AG$6112:$AG$13000*'[3]B-GP'!$AU$6112:$AU$13000*'[3]B-GP'!W$6112:W$13000))</f>
        <v>#REF!</v>
      </c>
      <c r="O290" s="36" t="e">
        <f t="array" ref="O290">SUM(IF("647"='[3]B-GP'!$AB$6112:$AB$13000,1,0)*('[3]B-GP'!$AG$6112:$AG$13000*'[3]B-GP'!$AU$6112:$AU$13000*'[3]B-GP'!X$6112:X$13000))</f>
        <v>#REF!</v>
      </c>
      <c r="P290" s="36" t="e">
        <f>CHOOSE([3]MES!$E$10,SUM(D290),SUM(D290:E290),SUM(D290:F290),SUM(D290:G290),SUM(D290:H290),SUM(D290:I290),SUM(D290:J290),SUM(D290:K290),SUM(D290:L290),SUM(D290:M290),SUM(D290:N290),SUM(D290:O290))</f>
        <v>#REF!</v>
      </c>
    </row>
    <row r="291" spans="2:16" s="40" customFormat="1" ht="12" customHeight="1">
      <c r="B291" s="38" t="s">
        <v>88</v>
      </c>
      <c r="C291" s="30"/>
      <c r="D291" s="39" t="e">
        <f>SUM(D290)</f>
        <v>#REF!</v>
      </c>
      <c r="E291" s="39" t="e">
        <f t="shared" ref="E291:P291" si="58">SUM(E290)</f>
        <v>#REF!</v>
      </c>
      <c r="F291" s="39" t="e">
        <f t="shared" si="58"/>
        <v>#REF!</v>
      </c>
      <c r="G291" s="39" t="e">
        <f t="shared" si="58"/>
        <v>#REF!</v>
      </c>
      <c r="H291" s="39" t="e">
        <f t="shared" si="58"/>
        <v>#REF!</v>
      </c>
      <c r="I291" s="39" t="e">
        <f t="shared" si="58"/>
        <v>#REF!</v>
      </c>
      <c r="J291" s="39" t="e">
        <f t="shared" si="58"/>
        <v>#REF!</v>
      </c>
      <c r="K291" s="39" t="e">
        <f t="shared" si="58"/>
        <v>#REF!</v>
      </c>
      <c r="L291" s="39" t="e">
        <f t="shared" si="58"/>
        <v>#REF!</v>
      </c>
      <c r="M291" s="39" t="e">
        <f t="shared" si="58"/>
        <v>#REF!</v>
      </c>
      <c r="N291" s="39" t="e">
        <f t="shared" si="58"/>
        <v>#REF!</v>
      </c>
      <c r="O291" s="39" t="e">
        <f t="shared" si="58"/>
        <v>#REF!</v>
      </c>
      <c r="P291" s="39" t="e">
        <f t="shared" si="58"/>
        <v>#REF!</v>
      </c>
    </row>
    <row r="292" spans="2:16" ht="12" customHeight="1">
      <c r="B292" s="30" t="s">
        <v>99</v>
      </c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>
        <f>CHOOSE([3]MES!$E$10,SUM(D292),SUM(D292:E292),SUM(D292:F292),SUM(D292:G292),SUM(D292:H292),SUM(D292:I292),SUM(D292:J292),SUM(D292:K292),SUM(D292:L292),SUM(D292:M292),SUM(D292:N292),SUM(D292:O292))</f>
        <v>0</v>
      </c>
    </row>
    <row r="293" spans="2:16" ht="12" customHeight="1">
      <c r="B293" s="38" t="s">
        <v>100</v>
      </c>
      <c r="D293" s="39" t="e">
        <f>SUM(D281,D284,D289,D291,D292)</f>
        <v>#REF!</v>
      </c>
      <c r="E293" s="39" t="e">
        <f t="shared" ref="E293:P293" si="59">SUM(E281,E284,E289,E291,E292)</f>
        <v>#REF!</v>
      </c>
      <c r="F293" s="39" t="e">
        <f t="shared" si="59"/>
        <v>#REF!</v>
      </c>
      <c r="G293" s="39" t="e">
        <f t="shared" si="59"/>
        <v>#REF!</v>
      </c>
      <c r="H293" s="39" t="e">
        <f t="shared" si="59"/>
        <v>#REF!</v>
      </c>
      <c r="I293" s="39" t="e">
        <f t="shared" si="59"/>
        <v>#REF!</v>
      </c>
      <c r="J293" s="39" t="e">
        <f t="shared" si="59"/>
        <v>#REF!</v>
      </c>
      <c r="K293" s="39" t="e">
        <f t="shared" si="59"/>
        <v>#REF!</v>
      </c>
      <c r="L293" s="39" t="e">
        <f t="shared" si="59"/>
        <v>#REF!</v>
      </c>
      <c r="M293" s="39" t="e">
        <f t="shared" si="59"/>
        <v>#REF!</v>
      </c>
      <c r="N293" s="39" t="e">
        <f t="shared" si="59"/>
        <v>#REF!</v>
      </c>
      <c r="O293" s="39" t="e">
        <f t="shared" si="59"/>
        <v>#REF!</v>
      </c>
      <c r="P293" s="39" t="e">
        <f t="shared" si="59"/>
        <v>#REF!</v>
      </c>
    </row>
    <row r="294" spans="2:16" ht="12" customHeight="1"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</row>
    <row r="295" spans="2:16" ht="12" customHeight="1">
      <c r="B295" s="41" t="s">
        <v>110</v>
      </c>
      <c r="D295" s="42" t="e">
        <f t="shared" ref="D295:O295" si="60">SUM(D250,D260,D269,D277,D293)</f>
        <v>#REF!</v>
      </c>
      <c r="E295" s="42" t="e">
        <f t="shared" si="60"/>
        <v>#REF!</v>
      </c>
      <c r="F295" s="42" t="e">
        <f>SUM(F250,F260,F269,F277,F293)</f>
        <v>#REF!</v>
      </c>
      <c r="G295" s="42" t="e">
        <f t="shared" si="60"/>
        <v>#REF!</v>
      </c>
      <c r="H295" s="42" t="e">
        <f t="shared" si="60"/>
        <v>#REF!</v>
      </c>
      <c r="I295" s="42" t="e">
        <f t="shared" si="60"/>
        <v>#REF!</v>
      </c>
      <c r="J295" s="42" t="e">
        <f t="shared" si="60"/>
        <v>#REF!</v>
      </c>
      <c r="K295" s="42" t="e">
        <f t="shared" si="60"/>
        <v>#REF!</v>
      </c>
      <c r="L295" s="42" t="e">
        <f t="shared" si="60"/>
        <v>#REF!</v>
      </c>
      <c r="M295" s="42" t="e">
        <f t="shared" si="60"/>
        <v>#REF!</v>
      </c>
      <c r="N295" s="42" t="e">
        <f t="shared" si="60"/>
        <v>#REF!</v>
      </c>
      <c r="O295" s="42" t="e">
        <f t="shared" si="60"/>
        <v>#REF!</v>
      </c>
      <c r="P295" s="42" t="e">
        <f>SUM(P250,P260,P269,P277,P293)</f>
        <v>#REF!</v>
      </c>
    </row>
    <row r="296" spans="2:16" ht="12" customHeight="1">
      <c r="B296" s="40"/>
      <c r="C296" s="40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</row>
    <row r="297" spans="2:16" ht="12" customHeight="1">
      <c r="B297" s="40"/>
      <c r="C297" s="40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</row>
    <row r="298" spans="2:16" ht="12" customHeight="1">
      <c r="B298" s="40"/>
      <c r="C298" s="40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</row>
    <row r="299" spans="2:16" ht="12" customHeight="1">
      <c r="B299" s="40"/>
      <c r="C299" s="40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</row>
    <row r="300" spans="2:16" ht="12" customHeight="1">
      <c r="B300" s="34" t="s">
        <v>111</v>
      </c>
    </row>
    <row r="301" spans="2:16" ht="12" customHeight="1">
      <c r="D301" s="36"/>
      <c r="E301" s="36"/>
      <c r="F301" s="36"/>
      <c r="G301" s="36"/>
      <c r="I301" s="36"/>
      <c r="J301" s="36"/>
      <c r="K301" s="36"/>
      <c r="L301" s="36"/>
      <c r="M301" s="36"/>
    </row>
    <row r="302" spans="2:16" ht="12" customHeight="1">
      <c r="B302" s="30" t="s">
        <v>65</v>
      </c>
      <c r="D302" s="36" t="e">
        <f>+D184+D243</f>
        <v>#REF!</v>
      </c>
      <c r="E302" s="36" t="e">
        <f t="shared" ref="E302:O306" si="61">+E184+E243</f>
        <v>#REF!</v>
      </c>
      <c r="F302" s="36" t="e">
        <f>+F184+F243</f>
        <v>#REF!</v>
      </c>
      <c r="G302" s="36" t="e">
        <f t="shared" si="61"/>
        <v>#REF!</v>
      </c>
      <c r="H302" s="36" t="e">
        <f t="shared" si="61"/>
        <v>#REF!</v>
      </c>
      <c r="I302" s="36" t="e">
        <f t="shared" si="61"/>
        <v>#REF!</v>
      </c>
      <c r="J302" s="36" t="e">
        <f t="shared" si="61"/>
        <v>#REF!</v>
      </c>
      <c r="K302" s="36" t="e">
        <f t="shared" si="61"/>
        <v>#REF!</v>
      </c>
      <c r="L302" s="36" t="e">
        <f t="shared" si="61"/>
        <v>#REF!</v>
      </c>
      <c r="M302" s="36" t="e">
        <f t="shared" si="61"/>
        <v>#REF!</v>
      </c>
      <c r="N302" s="36" t="e">
        <f t="shared" si="61"/>
        <v>#REF!</v>
      </c>
      <c r="O302" s="36" t="e">
        <f>+O184+O243</f>
        <v>#REF!</v>
      </c>
      <c r="P302" s="36" t="e">
        <f>+P184+P243</f>
        <v>#REF!</v>
      </c>
    </row>
    <row r="303" spans="2:16" ht="12" customHeight="1">
      <c r="B303" s="30" t="s">
        <v>66</v>
      </c>
      <c r="D303" s="36" t="e">
        <f>+D185+D244</f>
        <v>#REF!</v>
      </c>
      <c r="E303" s="36" t="e">
        <f t="shared" si="61"/>
        <v>#REF!</v>
      </c>
      <c r="F303" s="36" t="e">
        <f>+F185+F244</f>
        <v>#REF!</v>
      </c>
      <c r="G303" s="36" t="e">
        <f t="shared" si="61"/>
        <v>#REF!</v>
      </c>
      <c r="H303" s="36" t="e">
        <f t="shared" si="61"/>
        <v>#REF!</v>
      </c>
      <c r="I303" s="36" t="e">
        <f t="shared" si="61"/>
        <v>#REF!</v>
      </c>
      <c r="J303" s="36" t="e">
        <f t="shared" si="61"/>
        <v>#REF!</v>
      </c>
      <c r="K303" s="36" t="e">
        <f t="shared" si="61"/>
        <v>#REF!</v>
      </c>
      <c r="L303" s="36" t="e">
        <f t="shared" si="61"/>
        <v>#REF!</v>
      </c>
      <c r="M303" s="36" t="e">
        <f t="shared" si="61"/>
        <v>#REF!</v>
      </c>
      <c r="N303" s="36" t="e">
        <f t="shared" si="61"/>
        <v>#REF!</v>
      </c>
      <c r="O303" s="36" t="e">
        <f t="shared" si="61"/>
        <v>#REF!</v>
      </c>
      <c r="P303" s="36" t="e">
        <f>+P185+P244</f>
        <v>#REF!</v>
      </c>
    </row>
    <row r="304" spans="2:16" ht="12" customHeight="1">
      <c r="B304" s="30" t="s">
        <v>67</v>
      </c>
      <c r="D304" s="36" t="e">
        <f>+D186+D245</f>
        <v>#REF!</v>
      </c>
      <c r="E304" s="36" t="e">
        <f t="shared" si="61"/>
        <v>#REF!</v>
      </c>
      <c r="F304" s="36" t="e">
        <f>+F186+F245</f>
        <v>#REF!</v>
      </c>
      <c r="G304" s="36" t="e">
        <f t="shared" si="61"/>
        <v>#REF!</v>
      </c>
      <c r="H304" s="36" t="e">
        <f t="shared" si="61"/>
        <v>#REF!</v>
      </c>
      <c r="I304" s="36" t="e">
        <f t="shared" si="61"/>
        <v>#REF!</v>
      </c>
      <c r="J304" s="36" t="e">
        <f t="shared" si="61"/>
        <v>#REF!</v>
      </c>
      <c r="K304" s="36" t="e">
        <f t="shared" si="61"/>
        <v>#REF!</v>
      </c>
      <c r="L304" s="36" t="e">
        <f t="shared" si="61"/>
        <v>#REF!</v>
      </c>
      <c r="M304" s="36" t="e">
        <f t="shared" si="61"/>
        <v>#REF!</v>
      </c>
      <c r="N304" s="36" t="e">
        <f t="shared" si="61"/>
        <v>#REF!</v>
      </c>
      <c r="O304" s="36" t="e">
        <f t="shared" si="61"/>
        <v>#REF!</v>
      </c>
      <c r="P304" s="36" t="e">
        <f>+P186+P245</f>
        <v>#REF!</v>
      </c>
    </row>
    <row r="305" spans="2:16" ht="12" customHeight="1">
      <c r="B305" s="30" t="s">
        <v>68</v>
      </c>
      <c r="D305" s="36" t="e">
        <f>+D187+D246</f>
        <v>#REF!</v>
      </c>
      <c r="E305" s="36" t="e">
        <f t="shared" si="61"/>
        <v>#REF!</v>
      </c>
      <c r="F305" s="36" t="e">
        <f>+F187+F246</f>
        <v>#REF!</v>
      </c>
      <c r="G305" s="36" t="e">
        <f t="shared" si="61"/>
        <v>#REF!</v>
      </c>
      <c r="H305" s="36" t="e">
        <f t="shared" si="61"/>
        <v>#REF!</v>
      </c>
      <c r="I305" s="36" t="e">
        <f t="shared" si="61"/>
        <v>#REF!</v>
      </c>
      <c r="J305" s="36" t="e">
        <f t="shared" si="61"/>
        <v>#REF!</v>
      </c>
      <c r="K305" s="36" t="e">
        <f t="shared" si="61"/>
        <v>#REF!</v>
      </c>
      <c r="L305" s="36" t="e">
        <f t="shared" si="61"/>
        <v>#REF!</v>
      </c>
      <c r="M305" s="36" t="e">
        <f t="shared" si="61"/>
        <v>#REF!</v>
      </c>
      <c r="N305" s="36" t="e">
        <f t="shared" si="61"/>
        <v>#REF!</v>
      </c>
      <c r="O305" s="36" t="e">
        <f t="shared" si="61"/>
        <v>#REF!</v>
      </c>
      <c r="P305" s="36" t="e">
        <f>+P187+P246</f>
        <v>#REF!</v>
      </c>
    </row>
    <row r="306" spans="2:16" ht="12" customHeight="1">
      <c r="B306" s="30" t="s">
        <v>69</v>
      </c>
      <c r="D306" s="36" t="e">
        <f>+D188+D247</f>
        <v>#REF!</v>
      </c>
      <c r="E306" s="36" t="e">
        <f t="shared" si="61"/>
        <v>#REF!</v>
      </c>
      <c r="F306" s="36" t="e">
        <f>+F188+F247</f>
        <v>#REF!</v>
      </c>
      <c r="G306" s="36" t="e">
        <f t="shared" si="61"/>
        <v>#REF!</v>
      </c>
      <c r="H306" s="36" t="e">
        <f t="shared" si="61"/>
        <v>#REF!</v>
      </c>
      <c r="I306" s="36" t="e">
        <f t="shared" si="61"/>
        <v>#REF!</v>
      </c>
      <c r="J306" s="36" t="e">
        <f t="shared" si="61"/>
        <v>#REF!</v>
      </c>
      <c r="K306" s="36" t="e">
        <f t="shared" si="61"/>
        <v>#REF!</v>
      </c>
      <c r="L306" s="36" t="e">
        <f t="shared" si="61"/>
        <v>#REF!</v>
      </c>
      <c r="M306" s="36" t="e">
        <f t="shared" si="61"/>
        <v>#REF!</v>
      </c>
      <c r="N306" s="36" t="e">
        <f t="shared" si="61"/>
        <v>#REF!</v>
      </c>
      <c r="O306" s="36" t="e">
        <f t="shared" si="61"/>
        <v>#REF!</v>
      </c>
      <c r="P306" s="36" t="e">
        <f>+P188+P247</f>
        <v>#REF!</v>
      </c>
    </row>
    <row r="307" spans="2:16" ht="12" customHeight="1"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</row>
    <row r="308" spans="2:16" ht="12" customHeight="1"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</row>
    <row r="309" spans="2:16" ht="12" customHeight="1">
      <c r="B309" s="38" t="s">
        <v>70</v>
      </c>
      <c r="D309" s="39" t="e">
        <f t="shared" ref="D309:P309" si="62">SUM(D302:D308)</f>
        <v>#REF!</v>
      </c>
      <c r="E309" s="39" t="e">
        <f t="shared" si="62"/>
        <v>#REF!</v>
      </c>
      <c r="F309" s="39" t="e">
        <f t="shared" si="62"/>
        <v>#REF!</v>
      </c>
      <c r="G309" s="39" t="e">
        <f t="shared" si="62"/>
        <v>#REF!</v>
      </c>
      <c r="H309" s="39" t="e">
        <f t="shared" si="62"/>
        <v>#REF!</v>
      </c>
      <c r="I309" s="39" t="e">
        <f t="shared" si="62"/>
        <v>#REF!</v>
      </c>
      <c r="J309" s="39" t="e">
        <f t="shared" si="62"/>
        <v>#REF!</v>
      </c>
      <c r="K309" s="39" t="e">
        <f t="shared" si="62"/>
        <v>#REF!</v>
      </c>
      <c r="L309" s="39" t="e">
        <f t="shared" si="62"/>
        <v>#REF!</v>
      </c>
      <c r="M309" s="39" t="e">
        <f t="shared" si="62"/>
        <v>#REF!</v>
      </c>
      <c r="N309" s="39" t="e">
        <f t="shared" si="62"/>
        <v>#REF!</v>
      </c>
      <c r="O309" s="39" t="e">
        <f t="shared" si="62"/>
        <v>#REF!</v>
      </c>
      <c r="P309" s="39" t="e">
        <f t="shared" si="62"/>
        <v>#REF!</v>
      </c>
    </row>
    <row r="310" spans="2:16" ht="12" customHeight="1"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</row>
    <row r="311" spans="2:16" ht="12" customHeight="1">
      <c r="B311" s="30" t="s">
        <v>71</v>
      </c>
      <c r="D311" s="36">
        <f t="shared" ref="D311:P316" si="63">+D193+D252</f>
        <v>0</v>
      </c>
      <c r="E311" s="36">
        <f t="shared" si="63"/>
        <v>0</v>
      </c>
      <c r="F311" s="36">
        <f t="shared" si="63"/>
        <v>0</v>
      </c>
      <c r="G311" s="36">
        <f t="shared" si="63"/>
        <v>0</v>
      </c>
      <c r="H311" s="36">
        <f t="shared" si="63"/>
        <v>0</v>
      </c>
      <c r="I311" s="36">
        <f t="shared" si="63"/>
        <v>0</v>
      </c>
      <c r="J311" s="36">
        <f t="shared" si="63"/>
        <v>0</v>
      </c>
      <c r="K311" s="36">
        <f t="shared" si="63"/>
        <v>0</v>
      </c>
      <c r="L311" s="36">
        <f t="shared" si="63"/>
        <v>0</v>
      </c>
      <c r="M311" s="36">
        <f t="shared" si="63"/>
        <v>0</v>
      </c>
      <c r="N311" s="36">
        <f t="shared" si="63"/>
        <v>0</v>
      </c>
      <c r="O311" s="36">
        <f t="shared" si="63"/>
        <v>0</v>
      </c>
      <c r="P311" s="36">
        <f t="shared" si="63"/>
        <v>0</v>
      </c>
    </row>
    <row r="312" spans="2:16" ht="12" customHeight="1">
      <c r="B312" s="30" t="s">
        <v>72</v>
      </c>
      <c r="D312" s="36" t="e">
        <f t="shared" si="63"/>
        <v>#REF!</v>
      </c>
      <c r="E312" s="36" t="e">
        <f t="shared" si="63"/>
        <v>#REF!</v>
      </c>
      <c r="F312" s="36" t="e">
        <f t="shared" si="63"/>
        <v>#REF!</v>
      </c>
      <c r="G312" s="36" t="e">
        <f t="shared" si="63"/>
        <v>#REF!</v>
      </c>
      <c r="H312" s="36" t="e">
        <f t="shared" si="63"/>
        <v>#REF!</v>
      </c>
      <c r="I312" s="36" t="e">
        <f t="shared" si="63"/>
        <v>#REF!</v>
      </c>
      <c r="J312" s="36" t="e">
        <f t="shared" si="63"/>
        <v>#REF!</v>
      </c>
      <c r="K312" s="36" t="e">
        <f t="shared" si="63"/>
        <v>#REF!</v>
      </c>
      <c r="L312" s="36" t="e">
        <f t="shared" si="63"/>
        <v>#REF!</v>
      </c>
      <c r="M312" s="36" t="e">
        <f t="shared" si="63"/>
        <v>#REF!</v>
      </c>
      <c r="N312" s="36" t="e">
        <f t="shared" si="63"/>
        <v>#REF!</v>
      </c>
      <c r="O312" s="36" t="e">
        <f t="shared" si="63"/>
        <v>#REF!</v>
      </c>
      <c r="P312" s="36" t="e">
        <f t="shared" si="63"/>
        <v>#REF!</v>
      </c>
    </row>
    <row r="313" spans="2:16" ht="12" customHeight="1">
      <c r="B313" s="30" t="s">
        <v>73</v>
      </c>
      <c r="D313" s="36">
        <f t="shared" si="63"/>
        <v>0</v>
      </c>
      <c r="E313" s="36">
        <f t="shared" si="63"/>
        <v>0</v>
      </c>
      <c r="F313" s="36">
        <f t="shared" si="63"/>
        <v>0</v>
      </c>
      <c r="G313" s="36">
        <f t="shared" si="63"/>
        <v>0</v>
      </c>
      <c r="H313" s="36">
        <f t="shared" si="63"/>
        <v>0</v>
      </c>
      <c r="I313" s="36">
        <f t="shared" si="63"/>
        <v>0</v>
      </c>
      <c r="J313" s="36">
        <f t="shared" si="63"/>
        <v>0</v>
      </c>
      <c r="K313" s="36">
        <f t="shared" si="63"/>
        <v>0</v>
      </c>
      <c r="L313" s="36">
        <f t="shared" si="63"/>
        <v>0</v>
      </c>
      <c r="M313" s="36">
        <f t="shared" si="63"/>
        <v>0</v>
      </c>
      <c r="N313" s="36">
        <f t="shared" si="63"/>
        <v>0</v>
      </c>
      <c r="O313" s="36">
        <f t="shared" si="63"/>
        <v>0</v>
      </c>
      <c r="P313" s="36">
        <f t="shared" si="63"/>
        <v>0</v>
      </c>
    </row>
    <row r="314" spans="2:16" ht="12" customHeight="1">
      <c r="B314" s="30" t="s">
        <v>74</v>
      </c>
      <c r="D314" s="36" t="e">
        <f t="shared" si="63"/>
        <v>#REF!</v>
      </c>
      <c r="E314" s="36" t="e">
        <f t="shared" si="63"/>
        <v>#REF!</v>
      </c>
      <c r="F314" s="36" t="e">
        <f t="shared" si="63"/>
        <v>#REF!</v>
      </c>
      <c r="G314" s="36" t="e">
        <f t="shared" si="63"/>
        <v>#REF!</v>
      </c>
      <c r="H314" s="36" t="e">
        <f t="shared" si="63"/>
        <v>#REF!</v>
      </c>
      <c r="I314" s="36" t="e">
        <f t="shared" si="63"/>
        <v>#REF!</v>
      </c>
      <c r="J314" s="36" t="e">
        <f t="shared" si="63"/>
        <v>#REF!</v>
      </c>
      <c r="K314" s="36" t="e">
        <f t="shared" si="63"/>
        <v>#REF!</v>
      </c>
      <c r="L314" s="36" t="e">
        <f t="shared" si="63"/>
        <v>#REF!</v>
      </c>
      <c r="M314" s="36" t="e">
        <f t="shared" si="63"/>
        <v>#REF!</v>
      </c>
      <c r="N314" s="36" t="e">
        <f t="shared" si="63"/>
        <v>#REF!</v>
      </c>
      <c r="O314" s="36" t="e">
        <f t="shared" si="63"/>
        <v>#REF!</v>
      </c>
      <c r="P314" s="36" t="e">
        <f t="shared" si="63"/>
        <v>#REF!</v>
      </c>
    </row>
    <row r="315" spans="2:16" ht="12" customHeight="1">
      <c r="B315" s="30" t="s">
        <v>75</v>
      </c>
      <c r="D315" s="36">
        <f t="shared" si="63"/>
        <v>0</v>
      </c>
      <c r="E315" s="36">
        <f t="shared" si="63"/>
        <v>0</v>
      </c>
      <c r="F315" s="36">
        <f t="shared" si="63"/>
        <v>0</v>
      </c>
      <c r="G315" s="36">
        <f t="shared" si="63"/>
        <v>0</v>
      </c>
      <c r="H315" s="36">
        <f t="shared" si="63"/>
        <v>0</v>
      </c>
      <c r="I315" s="36">
        <f t="shared" si="63"/>
        <v>0</v>
      </c>
      <c r="J315" s="36">
        <f t="shared" si="63"/>
        <v>0</v>
      </c>
      <c r="K315" s="36">
        <f t="shared" si="63"/>
        <v>0</v>
      </c>
      <c r="L315" s="36">
        <f t="shared" si="63"/>
        <v>0</v>
      </c>
      <c r="M315" s="36">
        <f t="shared" si="63"/>
        <v>0</v>
      </c>
      <c r="N315" s="36">
        <f t="shared" si="63"/>
        <v>0</v>
      </c>
      <c r="O315" s="36">
        <f t="shared" si="63"/>
        <v>0</v>
      </c>
      <c r="P315" s="36">
        <f t="shared" si="63"/>
        <v>0</v>
      </c>
    </row>
    <row r="316" spans="2:16" ht="12" customHeight="1">
      <c r="B316" s="30" t="s">
        <v>76</v>
      </c>
      <c r="D316" s="36">
        <f t="shared" si="63"/>
        <v>0</v>
      </c>
      <c r="E316" s="36">
        <f t="shared" si="63"/>
        <v>0</v>
      </c>
      <c r="F316" s="36">
        <f t="shared" si="63"/>
        <v>0</v>
      </c>
      <c r="G316" s="36">
        <f t="shared" si="63"/>
        <v>0</v>
      </c>
      <c r="H316" s="36">
        <f t="shared" si="63"/>
        <v>0</v>
      </c>
      <c r="I316" s="36">
        <f t="shared" si="63"/>
        <v>0</v>
      </c>
      <c r="J316" s="36">
        <f t="shared" si="63"/>
        <v>0</v>
      </c>
      <c r="K316" s="36">
        <f t="shared" si="63"/>
        <v>0</v>
      </c>
      <c r="L316" s="36">
        <f t="shared" si="63"/>
        <v>0</v>
      </c>
      <c r="M316" s="36">
        <f t="shared" si="63"/>
        <v>0</v>
      </c>
      <c r="N316" s="36">
        <f t="shared" si="63"/>
        <v>0</v>
      </c>
      <c r="O316" s="36">
        <f t="shared" si="63"/>
        <v>0</v>
      </c>
      <c r="P316" s="36">
        <f t="shared" si="63"/>
        <v>0</v>
      </c>
    </row>
    <row r="317" spans="2:16" ht="12" customHeight="1"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</row>
    <row r="318" spans="2:16" ht="12" customHeight="1"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</row>
    <row r="319" spans="2:16" ht="12" customHeight="1">
      <c r="B319" s="38" t="s">
        <v>77</v>
      </c>
      <c r="D319" s="39" t="e">
        <f t="shared" ref="D319:P319" si="64">SUM(D311:D318)</f>
        <v>#REF!</v>
      </c>
      <c r="E319" s="39" t="e">
        <f t="shared" si="64"/>
        <v>#REF!</v>
      </c>
      <c r="F319" s="39" t="e">
        <f t="shared" si="64"/>
        <v>#REF!</v>
      </c>
      <c r="G319" s="39" t="e">
        <f t="shared" si="64"/>
        <v>#REF!</v>
      </c>
      <c r="H319" s="39" t="e">
        <f t="shared" si="64"/>
        <v>#REF!</v>
      </c>
      <c r="I319" s="39" t="e">
        <f t="shared" si="64"/>
        <v>#REF!</v>
      </c>
      <c r="J319" s="39" t="e">
        <f t="shared" si="64"/>
        <v>#REF!</v>
      </c>
      <c r="K319" s="39" t="e">
        <f t="shared" si="64"/>
        <v>#REF!</v>
      </c>
      <c r="L319" s="39" t="e">
        <f t="shared" si="64"/>
        <v>#REF!</v>
      </c>
      <c r="M319" s="39" t="e">
        <f t="shared" si="64"/>
        <v>#REF!</v>
      </c>
      <c r="N319" s="39" t="e">
        <f t="shared" si="64"/>
        <v>#REF!</v>
      </c>
      <c r="O319" s="39" t="e">
        <f t="shared" si="64"/>
        <v>#REF!</v>
      </c>
      <c r="P319" s="39" t="e">
        <f t="shared" si="64"/>
        <v>#REF!</v>
      </c>
    </row>
    <row r="320" spans="2:16" ht="12" customHeight="1"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</row>
    <row r="321" spans="2:16" ht="12" customHeight="1">
      <c r="B321" s="30" t="s">
        <v>78</v>
      </c>
      <c r="D321" s="36" t="e">
        <f t="shared" ref="D321:P325" si="65">+D203+D262</f>
        <v>#REF!</v>
      </c>
      <c r="E321" s="36" t="e">
        <f t="shared" si="65"/>
        <v>#REF!</v>
      </c>
      <c r="F321" s="36" t="e">
        <f>+F203+F262</f>
        <v>#REF!</v>
      </c>
      <c r="G321" s="36" t="e">
        <f t="shared" si="65"/>
        <v>#REF!</v>
      </c>
      <c r="H321" s="36" t="e">
        <f t="shared" si="65"/>
        <v>#REF!</v>
      </c>
      <c r="I321" s="36" t="e">
        <f t="shared" si="65"/>
        <v>#REF!</v>
      </c>
      <c r="J321" s="36" t="e">
        <f t="shared" si="65"/>
        <v>#REF!</v>
      </c>
      <c r="K321" s="36" t="e">
        <f t="shared" si="65"/>
        <v>#REF!</v>
      </c>
      <c r="L321" s="36" t="e">
        <f t="shared" si="65"/>
        <v>#REF!</v>
      </c>
      <c r="M321" s="36" t="e">
        <f t="shared" si="65"/>
        <v>#REF!</v>
      </c>
      <c r="N321" s="36" t="e">
        <f t="shared" si="65"/>
        <v>#REF!</v>
      </c>
      <c r="O321" s="36" t="e">
        <f t="shared" si="65"/>
        <v>#REF!</v>
      </c>
      <c r="P321" s="36" t="e">
        <f t="shared" si="65"/>
        <v>#REF!</v>
      </c>
    </row>
    <row r="322" spans="2:16" ht="12" customHeight="1">
      <c r="B322" s="30" t="s">
        <v>79</v>
      </c>
      <c r="D322" s="36" t="e">
        <f t="shared" si="65"/>
        <v>#REF!</v>
      </c>
      <c r="E322" s="36" t="e">
        <f t="shared" si="65"/>
        <v>#REF!</v>
      </c>
      <c r="F322" s="36" t="e">
        <f>+F204+F263</f>
        <v>#REF!</v>
      </c>
      <c r="G322" s="36" t="e">
        <f t="shared" si="65"/>
        <v>#REF!</v>
      </c>
      <c r="H322" s="36" t="e">
        <f t="shared" si="65"/>
        <v>#REF!</v>
      </c>
      <c r="I322" s="36" t="e">
        <f t="shared" si="65"/>
        <v>#REF!</v>
      </c>
      <c r="J322" s="36" t="e">
        <f t="shared" si="65"/>
        <v>#REF!</v>
      </c>
      <c r="K322" s="36" t="e">
        <f t="shared" si="65"/>
        <v>#REF!</v>
      </c>
      <c r="L322" s="36" t="e">
        <f t="shared" si="65"/>
        <v>#REF!</v>
      </c>
      <c r="M322" s="36" t="e">
        <f t="shared" si="65"/>
        <v>#REF!</v>
      </c>
      <c r="N322" s="36" t="e">
        <f t="shared" si="65"/>
        <v>#REF!</v>
      </c>
      <c r="O322" s="36" t="e">
        <f t="shared" si="65"/>
        <v>#REF!</v>
      </c>
      <c r="P322" s="36" t="e">
        <f t="shared" si="65"/>
        <v>#REF!</v>
      </c>
    </row>
    <row r="323" spans="2:16" ht="12" customHeight="1">
      <c r="B323" s="30" t="s">
        <v>80</v>
      </c>
      <c r="D323" s="36" t="e">
        <f t="shared" si="65"/>
        <v>#REF!</v>
      </c>
      <c r="E323" s="36" t="e">
        <f t="shared" si="65"/>
        <v>#REF!</v>
      </c>
      <c r="F323" s="36" t="e">
        <f>+F205+F264</f>
        <v>#REF!</v>
      </c>
      <c r="G323" s="36" t="e">
        <f t="shared" si="65"/>
        <v>#REF!</v>
      </c>
      <c r="H323" s="36" t="e">
        <f t="shared" si="65"/>
        <v>#REF!</v>
      </c>
      <c r="I323" s="36" t="e">
        <f t="shared" si="65"/>
        <v>#REF!</v>
      </c>
      <c r="J323" s="36" t="e">
        <f t="shared" si="65"/>
        <v>#REF!</v>
      </c>
      <c r="K323" s="36" t="e">
        <f t="shared" si="65"/>
        <v>#REF!</v>
      </c>
      <c r="L323" s="36" t="e">
        <f t="shared" si="65"/>
        <v>#REF!</v>
      </c>
      <c r="M323" s="36" t="e">
        <f t="shared" si="65"/>
        <v>#REF!</v>
      </c>
      <c r="N323" s="36" t="e">
        <f t="shared" si="65"/>
        <v>#REF!</v>
      </c>
      <c r="O323" s="36" t="e">
        <f t="shared" si="65"/>
        <v>#REF!</v>
      </c>
      <c r="P323" s="36" t="e">
        <f t="shared" si="65"/>
        <v>#REF!</v>
      </c>
    </row>
    <row r="324" spans="2:16" ht="12" customHeight="1">
      <c r="B324" s="30" t="s">
        <v>81</v>
      </c>
      <c r="D324" s="36" t="e">
        <f t="shared" si="65"/>
        <v>#REF!</v>
      </c>
      <c r="E324" s="36" t="e">
        <f t="shared" si="65"/>
        <v>#REF!</v>
      </c>
      <c r="F324" s="36" t="e">
        <f>+F206+F265</f>
        <v>#REF!</v>
      </c>
      <c r="G324" s="36" t="e">
        <f t="shared" si="65"/>
        <v>#REF!</v>
      </c>
      <c r="H324" s="36" t="e">
        <f t="shared" si="65"/>
        <v>#REF!</v>
      </c>
      <c r="I324" s="36" t="e">
        <f t="shared" si="65"/>
        <v>#REF!</v>
      </c>
      <c r="J324" s="36" t="e">
        <f t="shared" si="65"/>
        <v>#REF!</v>
      </c>
      <c r="K324" s="36" t="e">
        <f t="shared" si="65"/>
        <v>#REF!</v>
      </c>
      <c r="L324" s="36" t="e">
        <f t="shared" si="65"/>
        <v>#REF!</v>
      </c>
      <c r="M324" s="36" t="e">
        <f t="shared" si="65"/>
        <v>#REF!</v>
      </c>
      <c r="N324" s="36" t="e">
        <f t="shared" si="65"/>
        <v>#REF!</v>
      </c>
      <c r="O324" s="36" t="e">
        <f t="shared" si="65"/>
        <v>#REF!</v>
      </c>
      <c r="P324" s="36" t="e">
        <f t="shared" si="65"/>
        <v>#REF!</v>
      </c>
    </row>
    <row r="325" spans="2:16" ht="12" customHeight="1">
      <c r="B325" s="30" t="s">
        <v>82</v>
      </c>
      <c r="D325" s="36" t="e">
        <f t="shared" si="65"/>
        <v>#REF!</v>
      </c>
      <c r="E325" s="36" t="e">
        <f t="shared" si="65"/>
        <v>#REF!</v>
      </c>
      <c r="F325" s="36" t="e">
        <f>+F207+F266</f>
        <v>#REF!</v>
      </c>
      <c r="G325" s="36" t="e">
        <f t="shared" si="65"/>
        <v>#REF!</v>
      </c>
      <c r="H325" s="36" t="e">
        <f t="shared" si="65"/>
        <v>#REF!</v>
      </c>
      <c r="I325" s="36" t="e">
        <f t="shared" si="65"/>
        <v>#REF!</v>
      </c>
      <c r="J325" s="36" t="e">
        <f t="shared" si="65"/>
        <v>#REF!</v>
      </c>
      <c r="K325" s="36" t="e">
        <f t="shared" si="65"/>
        <v>#REF!</v>
      </c>
      <c r="L325" s="36" t="e">
        <f t="shared" si="65"/>
        <v>#REF!</v>
      </c>
      <c r="M325" s="36" t="e">
        <f t="shared" si="65"/>
        <v>#REF!</v>
      </c>
      <c r="N325" s="36" t="e">
        <f t="shared" si="65"/>
        <v>#REF!</v>
      </c>
      <c r="O325" s="36" t="e">
        <f t="shared" si="65"/>
        <v>#REF!</v>
      </c>
      <c r="P325" s="36" t="e">
        <f t="shared" si="65"/>
        <v>#REF!</v>
      </c>
    </row>
    <row r="326" spans="2:16" ht="12" customHeight="1"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</row>
    <row r="327" spans="2:16" ht="12" customHeight="1"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</row>
    <row r="328" spans="2:16" ht="12" customHeight="1">
      <c r="B328" s="38" t="s">
        <v>83</v>
      </c>
      <c r="D328" s="39" t="e">
        <f t="shared" ref="D328:P328" si="66">SUM(D321:D327)</f>
        <v>#REF!</v>
      </c>
      <c r="E328" s="39" t="e">
        <f t="shared" si="66"/>
        <v>#REF!</v>
      </c>
      <c r="F328" s="39" t="e">
        <f t="shared" si="66"/>
        <v>#REF!</v>
      </c>
      <c r="G328" s="39" t="e">
        <f t="shared" si="66"/>
        <v>#REF!</v>
      </c>
      <c r="H328" s="39" t="e">
        <f t="shared" si="66"/>
        <v>#REF!</v>
      </c>
      <c r="I328" s="39" t="e">
        <f t="shared" si="66"/>
        <v>#REF!</v>
      </c>
      <c r="J328" s="39" t="e">
        <f t="shared" si="66"/>
        <v>#REF!</v>
      </c>
      <c r="K328" s="39" t="e">
        <f t="shared" si="66"/>
        <v>#REF!</v>
      </c>
      <c r="L328" s="39" t="e">
        <f t="shared" si="66"/>
        <v>#REF!</v>
      </c>
      <c r="M328" s="39" t="e">
        <f t="shared" si="66"/>
        <v>#REF!</v>
      </c>
      <c r="N328" s="39" t="e">
        <f t="shared" si="66"/>
        <v>#REF!</v>
      </c>
      <c r="O328" s="39" t="e">
        <f t="shared" si="66"/>
        <v>#REF!</v>
      </c>
      <c r="P328" s="39" t="e">
        <f t="shared" si="66"/>
        <v>#REF!</v>
      </c>
    </row>
    <row r="329" spans="2:16" ht="12" customHeight="1"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</row>
    <row r="330" spans="2:16" ht="12" customHeight="1">
      <c r="B330" s="30" t="s">
        <v>84</v>
      </c>
      <c r="D330" s="36" t="e">
        <f t="shared" ref="D330:P333" si="67">+D212+D271</f>
        <v>#REF!</v>
      </c>
      <c r="E330" s="36" t="e">
        <f t="shared" si="67"/>
        <v>#REF!</v>
      </c>
      <c r="F330" s="36" t="e">
        <f>+F212+F271</f>
        <v>#REF!</v>
      </c>
      <c r="G330" s="36" t="e">
        <f t="shared" si="67"/>
        <v>#REF!</v>
      </c>
      <c r="H330" s="36" t="e">
        <f t="shared" si="67"/>
        <v>#REF!</v>
      </c>
      <c r="I330" s="36" t="e">
        <f t="shared" si="67"/>
        <v>#REF!</v>
      </c>
      <c r="J330" s="36" t="e">
        <f t="shared" si="67"/>
        <v>#REF!</v>
      </c>
      <c r="K330" s="36" t="e">
        <f t="shared" si="67"/>
        <v>#REF!</v>
      </c>
      <c r="L330" s="36" t="e">
        <f t="shared" si="67"/>
        <v>#REF!</v>
      </c>
      <c r="M330" s="36" t="e">
        <f t="shared" si="67"/>
        <v>#REF!</v>
      </c>
      <c r="N330" s="36" t="e">
        <f t="shared" si="67"/>
        <v>#REF!</v>
      </c>
      <c r="O330" s="36" t="e">
        <f t="shared" si="67"/>
        <v>#REF!</v>
      </c>
      <c r="P330" s="36" t="e">
        <f t="shared" si="67"/>
        <v>#REF!</v>
      </c>
    </row>
    <row r="331" spans="2:16" ht="12" customHeight="1">
      <c r="B331" s="30" t="s">
        <v>85</v>
      </c>
      <c r="D331" s="36" t="e">
        <f t="shared" si="67"/>
        <v>#REF!</v>
      </c>
      <c r="E331" s="36" t="e">
        <f t="shared" si="67"/>
        <v>#REF!</v>
      </c>
      <c r="F331" s="36" t="e">
        <f>+F213+F272</f>
        <v>#REF!</v>
      </c>
      <c r="G331" s="36" t="e">
        <f t="shared" si="67"/>
        <v>#REF!</v>
      </c>
      <c r="H331" s="36" t="e">
        <f t="shared" si="67"/>
        <v>#REF!</v>
      </c>
      <c r="I331" s="36" t="e">
        <f t="shared" si="67"/>
        <v>#REF!</v>
      </c>
      <c r="J331" s="36" t="e">
        <f t="shared" si="67"/>
        <v>#REF!</v>
      </c>
      <c r="K331" s="36" t="e">
        <f t="shared" si="67"/>
        <v>#REF!</v>
      </c>
      <c r="L331" s="36" t="e">
        <f t="shared" si="67"/>
        <v>#REF!</v>
      </c>
      <c r="M331" s="36" t="e">
        <f t="shared" si="67"/>
        <v>#REF!</v>
      </c>
      <c r="N331" s="36" t="e">
        <f t="shared" si="67"/>
        <v>#REF!</v>
      </c>
      <c r="O331" s="36" t="e">
        <f t="shared" si="67"/>
        <v>#REF!</v>
      </c>
      <c r="P331" s="36" t="e">
        <f t="shared" si="67"/>
        <v>#REF!</v>
      </c>
    </row>
    <row r="332" spans="2:16" ht="12" customHeight="1">
      <c r="B332" s="30" t="s">
        <v>86</v>
      </c>
      <c r="D332" s="36" t="e">
        <f t="shared" si="67"/>
        <v>#REF!</v>
      </c>
      <c r="E332" s="36" t="e">
        <f t="shared" si="67"/>
        <v>#REF!</v>
      </c>
      <c r="F332" s="36" t="e">
        <f>+F214+F273</f>
        <v>#REF!</v>
      </c>
      <c r="G332" s="36" t="e">
        <f t="shared" si="67"/>
        <v>#REF!</v>
      </c>
      <c r="H332" s="36" t="e">
        <f t="shared" si="67"/>
        <v>#REF!</v>
      </c>
      <c r="I332" s="36" t="e">
        <f t="shared" si="67"/>
        <v>#REF!</v>
      </c>
      <c r="J332" s="36" t="e">
        <f t="shared" si="67"/>
        <v>#REF!</v>
      </c>
      <c r="K332" s="36" t="e">
        <f t="shared" si="67"/>
        <v>#REF!</v>
      </c>
      <c r="L332" s="36" t="e">
        <f t="shared" si="67"/>
        <v>#REF!</v>
      </c>
      <c r="M332" s="36" t="e">
        <f t="shared" si="67"/>
        <v>#REF!</v>
      </c>
      <c r="N332" s="36" t="e">
        <f t="shared" si="67"/>
        <v>#REF!</v>
      </c>
      <c r="O332" s="36" t="e">
        <f t="shared" si="67"/>
        <v>#REF!</v>
      </c>
      <c r="P332" s="36" t="e">
        <f t="shared" si="67"/>
        <v>#REF!</v>
      </c>
    </row>
    <row r="333" spans="2:16" ht="12" customHeight="1">
      <c r="B333" s="30" t="s">
        <v>87</v>
      </c>
      <c r="D333" s="36" t="e">
        <f t="shared" si="67"/>
        <v>#REF!</v>
      </c>
      <c r="E333" s="36" t="e">
        <f t="shared" si="67"/>
        <v>#REF!</v>
      </c>
      <c r="F333" s="36" t="e">
        <f>+F215+F274</f>
        <v>#REF!</v>
      </c>
      <c r="G333" s="36" t="e">
        <f t="shared" si="67"/>
        <v>#REF!</v>
      </c>
      <c r="H333" s="36" t="e">
        <f t="shared" si="67"/>
        <v>#REF!</v>
      </c>
      <c r="I333" s="36" t="e">
        <f t="shared" si="67"/>
        <v>#REF!</v>
      </c>
      <c r="J333" s="36" t="e">
        <f t="shared" si="67"/>
        <v>#REF!</v>
      </c>
      <c r="K333" s="36" t="e">
        <f t="shared" si="67"/>
        <v>#REF!</v>
      </c>
      <c r="L333" s="36" t="e">
        <f t="shared" si="67"/>
        <v>#REF!</v>
      </c>
      <c r="M333" s="36" t="e">
        <f t="shared" si="67"/>
        <v>#REF!</v>
      </c>
      <c r="N333" s="36" t="e">
        <f t="shared" si="67"/>
        <v>#REF!</v>
      </c>
      <c r="O333" s="36" t="e">
        <f t="shared" si="67"/>
        <v>#REF!</v>
      </c>
      <c r="P333" s="36" t="e">
        <f t="shared" si="67"/>
        <v>#REF!</v>
      </c>
    </row>
    <row r="334" spans="2:16" ht="12" customHeight="1"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</row>
    <row r="335" spans="2:16" ht="12" customHeight="1"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</row>
    <row r="336" spans="2:16" ht="12" customHeight="1">
      <c r="B336" s="38" t="s">
        <v>88</v>
      </c>
      <c r="D336" s="39" t="e">
        <f t="shared" ref="D336:P336" si="68">SUM(D330:D335)</f>
        <v>#REF!</v>
      </c>
      <c r="E336" s="39" t="e">
        <f t="shared" si="68"/>
        <v>#REF!</v>
      </c>
      <c r="F336" s="39" t="e">
        <f t="shared" si="68"/>
        <v>#REF!</v>
      </c>
      <c r="G336" s="39" t="e">
        <f t="shared" si="68"/>
        <v>#REF!</v>
      </c>
      <c r="H336" s="39" t="e">
        <f t="shared" si="68"/>
        <v>#REF!</v>
      </c>
      <c r="I336" s="39" t="e">
        <f t="shared" si="68"/>
        <v>#REF!</v>
      </c>
      <c r="J336" s="39" t="e">
        <f t="shared" si="68"/>
        <v>#REF!</v>
      </c>
      <c r="K336" s="39" t="e">
        <f t="shared" si="68"/>
        <v>#REF!</v>
      </c>
      <c r="L336" s="39" t="e">
        <f t="shared" si="68"/>
        <v>#REF!</v>
      </c>
      <c r="M336" s="39" t="e">
        <f t="shared" si="68"/>
        <v>#REF!</v>
      </c>
      <c r="N336" s="39" t="e">
        <f t="shared" si="68"/>
        <v>#REF!</v>
      </c>
      <c r="O336" s="39" t="e">
        <f t="shared" si="68"/>
        <v>#REF!</v>
      </c>
      <c r="P336" s="39" t="e">
        <f t="shared" si="68"/>
        <v>#REF!</v>
      </c>
    </row>
    <row r="337" spans="2:16" ht="12" customHeight="1"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</row>
    <row r="338" spans="2:16" ht="12" customHeight="1">
      <c r="B338" s="30" t="s">
        <v>89</v>
      </c>
      <c r="D338" s="36" t="e">
        <f t="shared" ref="D338:P339" si="69">+D220+D279</f>
        <v>#REF!</v>
      </c>
      <c r="E338" s="36" t="e">
        <f t="shared" si="69"/>
        <v>#REF!</v>
      </c>
      <c r="F338" s="36" t="e">
        <f>+F220+F279</f>
        <v>#REF!</v>
      </c>
      <c r="G338" s="36" t="e">
        <f t="shared" si="69"/>
        <v>#REF!</v>
      </c>
      <c r="H338" s="36" t="e">
        <f t="shared" si="69"/>
        <v>#REF!</v>
      </c>
      <c r="I338" s="36" t="e">
        <f t="shared" si="69"/>
        <v>#REF!</v>
      </c>
      <c r="J338" s="36" t="e">
        <f t="shared" si="69"/>
        <v>#REF!</v>
      </c>
      <c r="K338" s="36" t="e">
        <f t="shared" si="69"/>
        <v>#REF!</v>
      </c>
      <c r="L338" s="36" t="e">
        <f t="shared" si="69"/>
        <v>#REF!</v>
      </c>
      <c r="M338" s="36" t="e">
        <f t="shared" si="69"/>
        <v>#REF!</v>
      </c>
      <c r="N338" s="36" t="e">
        <f t="shared" si="69"/>
        <v>#REF!</v>
      </c>
      <c r="O338" s="36" t="e">
        <f t="shared" si="69"/>
        <v>#REF!</v>
      </c>
      <c r="P338" s="36" t="e">
        <f t="shared" si="69"/>
        <v>#REF!</v>
      </c>
    </row>
    <row r="339" spans="2:16" ht="12" customHeight="1">
      <c r="B339" s="30" t="s">
        <v>90</v>
      </c>
      <c r="D339" s="36" t="e">
        <f t="shared" si="69"/>
        <v>#REF!</v>
      </c>
      <c r="E339" s="36" t="e">
        <f t="shared" si="69"/>
        <v>#REF!</v>
      </c>
      <c r="F339" s="36" t="e">
        <f>+F221+F280</f>
        <v>#REF!</v>
      </c>
      <c r="G339" s="36" t="e">
        <f t="shared" si="69"/>
        <v>#REF!</v>
      </c>
      <c r="H339" s="36" t="e">
        <f t="shared" si="69"/>
        <v>#REF!</v>
      </c>
      <c r="I339" s="36" t="e">
        <f t="shared" si="69"/>
        <v>#REF!</v>
      </c>
      <c r="J339" s="36" t="e">
        <f t="shared" si="69"/>
        <v>#REF!</v>
      </c>
      <c r="K339" s="36" t="e">
        <f t="shared" si="69"/>
        <v>#REF!</v>
      </c>
      <c r="L339" s="36" t="e">
        <f t="shared" si="69"/>
        <v>#REF!</v>
      </c>
      <c r="M339" s="36" t="e">
        <f t="shared" si="69"/>
        <v>#REF!</v>
      </c>
      <c r="N339" s="36" t="e">
        <f t="shared" si="69"/>
        <v>#REF!</v>
      </c>
      <c r="O339" s="36" t="e">
        <f t="shared" si="69"/>
        <v>#REF!</v>
      </c>
      <c r="P339" s="36" t="e">
        <f t="shared" si="69"/>
        <v>#REF!</v>
      </c>
    </row>
    <row r="340" spans="2:16" ht="12" customHeight="1">
      <c r="B340" s="38" t="s">
        <v>91</v>
      </c>
      <c r="D340" s="39" t="e">
        <f t="shared" ref="D340:P340" si="70">SUM(D338:D339)</f>
        <v>#REF!</v>
      </c>
      <c r="E340" s="39" t="e">
        <f t="shared" si="70"/>
        <v>#REF!</v>
      </c>
      <c r="F340" s="39" t="e">
        <f t="shared" si="70"/>
        <v>#REF!</v>
      </c>
      <c r="G340" s="39" t="e">
        <f t="shared" si="70"/>
        <v>#REF!</v>
      </c>
      <c r="H340" s="39" t="e">
        <f t="shared" si="70"/>
        <v>#REF!</v>
      </c>
      <c r="I340" s="39" t="e">
        <f t="shared" si="70"/>
        <v>#REF!</v>
      </c>
      <c r="J340" s="39" t="e">
        <f t="shared" si="70"/>
        <v>#REF!</v>
      </c>
      <c r="K340" s="39" t="e">
        <f t="shared" si="70"/>
        <v>#REF!</v>
      </c>
      <c r="L340" s="39" t="e">
        <f t="shared" si="70"/>
        <v>#REF!</v>
      </c>
      <c r="M340" s="39" t="e">
        <f t="shared" si="70"/>
        <v>#REF!</v>
      </c>
      <c r="N340" s="39" t="e">
        <f t="shared" si="70"/>
        <v>#REF!</v>
      </c>
      <c r="O340" s="39" t="e">
        <f t="shared" si="70"/>
        <v>#REF!</v>
      </c>
      <c r="P340" s="39" t="e">
        <f t="shared" si="70"/>
        <v>#REF!</v>
      </c>
    </row>
    <row r="341" spans="2:16" ht="12" customHeight="1">
      <c r="B341" s="30" t="s">
        <v>72</v>
      </c>
      <c r="D341" s="36" t="e">
        <f t="shared" ref="D341:P342" si="71">+D223+D282</f>
        <v>#REF!</v>
      </c>
      <c r="E341" s="36" t="e">
        <f t="shared" si="71"/>
        <v>#REF!</v>
      </c>
      <c r="F341" s="36" t="e">
        <f>+F223+F282</f>
        <v>#REF!</v>
      </c>
      <c r="G341" s="36" t="e">
        <f t="shared" si="71"/>
        <v>#REF!</v>
      </c>
      <c r="H341" s="36" t="e">
        <f t="shared" si="71"/>
        <v>#REF!</v>
      </c>
      <c r="I341" s="36" t="e">
        <f t="shared" si="71"/>
        <v>#REF!</v>
      </c>
      <c r="J341" s="36" t="e">
        <f t="shared" si="71"/>
        <v>#REF!</v>
      </c>
      <c r="K341" s="36" t="e">
        <f t="shared" si="71"/>
        <v>#REF!</v>
      </c>
      <c r="L341" s="36" t="e">
        <f t="shared" si="71"/>
        <v>#REF!</v>
      </c>
      <c r="M341" s="36" t="e">
        <f t="shared" si="71"/>
        <v>#REF!</v>
      </c>
      <c r="N341" s="36" t="e">
        <f t="shared" si="71"/>
        <v>#REF!</v>
      </c>
      <c r="O341" s="36" t="e">
        <f t="shared" si="71"/>
        <v>#REF!</v>
      </c>
      <c r="P341" s="36" t="e">
        <f t="shared" si="71"/>
        <v>#REF!</v>
      </c>
    </row>
    <row r="342" spans="2:16" ht="12" customHeight="1">
      <c r="B342" s="30" t="s">
        <v>74</v>
      </c>
      <c r="D342" s="36" t="e">
        <f t="shared" si="71"/>
        <v>#REF!</v>
      </c>
      <c r="E342" s="36" t="e">
        <f t="shared" si="71"/>
        <v>#REF!</v>
      </c>
      <c r="F342" s="36" t="e">
        <f>+F224+F283</f>
        <v>#REF!</v>
      </c>
      <c r="G342" s="36" t="e">
        <f t="shared" si="71"/>
        <v>#REF!</v>
      </c>
      <c r="H342" s="36" t="e">
        <f t="shared" si="71"/>
        <v>#REF!</v>
      </c>
      <c r="I342" s="36" t="e">
        <f t="shared" si="71"/>
        <v>#REF!</v>
      </c>
      <c r="J342" s="36" t="e">
        <f t="shared" si="71"/>
        <v>#REF!</v>
      </c>
      <c r="K342" s="36" t="e">
        <f t="shared" si="71"/>
        <v>#REF!</v>
      </c>
      <c r="L342" s="36" t="e">
        <f t="shared" si="71"/>
        <v>#REF!</v>
      </c>
      <c r="M342" s="36" t="e">
        <f t="shared" si="71"/>
        <v>#REF!</v>
      </c>
      <c r="N342" s="36" t="e">
        <f t="shared" si="71"/>
        <v>#REF!</v>
      </c>
      <c r="O342" s="36" t="e">
        <f t="shared" si="71"/>
        <v>#REF!</v>
      </c>
      <c r="P342" s="36" t="e">
        <f t="shared" si="71"/>
        <v>#REF!</v>
      </c>
    </row>
    <row r="343" spans="2:16" ht="12" customHeight="1">
      <c r="B343" s="38" t="s">
        <v>92</v>
      </c>
      <c r="D343" s="39" t="e">
        <f t="shared" ref="D343:P343" si="72">SUM(D341:D342)</f>
        <v>#REF!</v>
      </c>
      <c r="E343" s="39" t="e">
        <f t="shared" si="72"/>
        <v>#REF!</v>
      </c>
      <c r="F343" s="39" t="e">
        <f t="shared" si="72"/>
        <v>#REF!</v>
      </c>
      <c r="G343" s="39" t="e">
        <f t="shared" si="72"/>
        <v>#REF!</v>
      </c>
      <c r="H343" s="39" t="e">
        <f t="shared" si="72"/>
        <v>#REF!</v>
      </c>
      <c r="I343" s="39" t="e">
        <f t="shared" si="72"/>
        <v>#REF!</v>
      </c>
      <c r="J343" s="39" t="e">
        <f t="shared" si="72"/>
        <v>#REF!</v>
      </c>
      <c r="K343" s="39" t="e">
        <f t="shared" si="72"/>
        <v>#REF!</v>
      </c>
      <c r="L343" s="39" t="e">
        <f t="shared" si="72"/>
        <v>#REF!</v>
      </c>
      <c r="M343" s="39" t="e">
        <f t="shared" si="72"/>
        <v>#REF!</v>
      </c>
      <c r="N343" s="39" t="e">
        <f t="shared" si="72"/>
        <v>#REF!</v>
      </c>
      <c r="O343" s="39" t="e">
        <f t="shared" si="72"/>
        <v>#REF!</v>
      </c>
      <c r="P343" s="39" t="e">
        <f t="shared" si="72"/>
        <v>#REF!</v>
      </c>
    </row>
    <row r="344" spans="2:16" ht="12" customHeight="1">
      <c r="B344" s="30" t="s">
        <v>93</v>
      </c>
      <c r="D344" s="36" t="e">
        <f t="shared" ref="D344:P347" si="73">+D226+D285</f>
        <v>#REF!</v>
      </c>
      <c r="E344" s="36" t="e">
        <f t="shared" si="73"/>
        <v>#REF!</v>
      </c>
      <c r="F344" s="36" t="e">
        <f>+F226+F285</f>
        <v>#REF!</v>
      </c>
      <c r="G344" s="36" t="e">
        <f t="shared" si="73"/>
        <v>#REF!</v>
      </c>
      <c r="H344" s="36" t="e">
        <f t="shared" si="73"/>
        <v>#REF!</v>
      </c>
      <c r="I344" s="36" t="e">
        <f t="shared" si="73"/>
        <v>#REF!</v>
      </c>
      <c r="J344" s="36" t="e">
        <f t="shared" si="73"/>
        <v>#REF!</v>
      </c>
      <c r="K344" s="36" t="e">
        <f t="shared" si="73"/>
        <v>#REF!</v>
      </c>
      <c r="L344" s="36" t="e">
        <f t="shared" si="73"/>
        <v>#REF!</v>
      </c>
      <c r="M344" s="36" t="e">
        <f t="shared" si="73"/>
        <v>#REF!</v>
      </c>
      <c r="N344" s="36" t="e">
        <f t="shared" si="73"/>
        <v>#REF!</v>
      </c>
      <c r="O344" s="36" t="e">
        <f t="shared" si="73"/>
        <v>#REF!</v>
      </c>
      <c r="P344" s="36" t="e">
        <f t="shared" si="73"/>
        <v>#REF!</v>
      </c>
    </row>
    <row r="345" spans="2:16" ht="12" customHeight="1">
      <c r="B345" s="30" t="s">
        <v>94</v>
      </c>
      <c r="D345" s="36" t="e">
        <f t="shared" si="73"/>
        <v>#REF!</v>
      </c>
      <c r="E345" s="36" t="e">
        <f t="shared" si="73"/>
        <v>#REF!</v>
      </c>
      <c r="F345" s="36" t="e">
        <f>+F227+F286</f>
        <v>#REF!</v>
      </c>
      <c r="G345" s="36" t="e">
        <f t="shared" si="73"/>
        <v>#REF!</v>
      </c>
      <c r="H345" s="36" t="e">
        <f t="shared" si="73"/>
        <v>#REF!</v>
      </c>
      <c r="I345" s="36" t="e">
        <f t="shared" si="73"/>
        <v>#REF!</v>
      </c>
      <c r="J345" s="36" t="e">
        <f t="shared" si="73"/>
        <v>#REF!</v>
      </c>
      <c r="K345" s="36" t="e">
        <f t="shared" si="73"/>
        <v>#REF!</v>
      </c>
      <c r="L345" s="36" t="e">
        <f t="shared" si="73"/>
        <v>#REF!</v>
      </c>
      <c r="M345" s="36" t="e">
        <f t="shared" si="73"/>
        <v>#REF!</v>
      </c>
      <c r="N345" s="36" t="e">
        <f t="shared" si="73"/>
        <v>#REF!</v>
      </c>
      <c r="O345" s="36" t="e">
        <f t="shared" si="73"/>
        <v>#REF!</v>
      </c>
      <c r="P345" s="36" t="e">
        <f t="shared" si="73"/>
        <v>#REF!</v>
      </c>
    </row>
    <row r="346" spans="2:16" ht="12" customHeight="1">
      <c r="B346" s="30" t="s">
        <v>95</v>
      </c>
      <c r="D346" s="36" t="e">
        <f t="shared" si="73"/>
        <v>#REF!</v>
      </c>
      <c r="E346" s="36" t="e">
        <f t="shared" si="73"/>
        <v>#REF!</v>
      </c>
      <c r="F346" s="36" t="e">
        <f>+F228+F287</f>
        <v>#REF!</v>
      </c>
      <c r="G346" s="36" t="e">
        <f t="shared" si="73"/>
        <v>#REF!</v>
      </c>
      <c r="H346" s="36" t="e">
        <f t="shared" si="73"/>
        <v>#REF!</v>
      </c>
      <c r="I346" s="36" t="e">
        <f t="shared" si="73"/>
        <v>#REF!</v>
      </c>
      <c r="J346" s="36" t="e">
        <f t="shared" si="73"/>
        <v>#REF!</v>
      </c>
      <c r="K346" s="36" t="e">
        <f t="shared" si="73"/>
        <v>#REF!</v>
      </c>
      <c r="L346" s="36" t="e">
        <f t="shared" si="73"/>
        <v>#REF!</v>
      </c>
      <c r="M346" s="36" t="e">
        <f t="shared" si="73"/>
        <v>#REF!</v>
      </c>
      <c r="N346" s="36" t="e">
        <f t="shared" si="73"/>
        <v>#REF!</v>
      </c>
      <c r="O346" s="36" t="e">
        <f t="shared" si="73"/>
        <v>#REF!</v>
      </c>
      <c r="P346" s="36" t="e">
        <f t="shared" si="73"/>
        <v>#REF!</v>
      </c>
    </row>
    <row r="347" spans="2:16" ht="12" customHeight="1">
      <c r="B347" s="30" t="s">
        <v>96</v>
      </c>
      <c r="D347" s="36" t="e">
        <f t="shared" si="73"/>
        <v>#REF!</v>
      </c>
      <c r="E347" s="36" t="e">
        <f t="shared" si="73"/>
        <v>#REF!</v>
      </c>
      <c r="F347" s="36" t="e">
        <f>+F229+F288</f>
        <v>#REF!</v>
      </c>
      <c r="G347" s="36" t="e">
        <f t="shared" si="73"/>
        <v>#REF!</v>
      </c>
      <c r="H347" s="36" t="e">
        <f t="shared" si="73"/>
        <v>#REF!</v>
      </c>
      <c r="I347" s="36" t="e">
        <f t="shared" si="73"/>
        <v>#REF!</v>
      </c>
      <c r="J347" s="36" t="e">
        <f t="shared" si="73"/>
        <v>#REF!</v>
      </c>
      <c r="K347" s="36" t="e">
        <f t="shared" si="73"/>
        <v>#REF!</v>
      </c>
      <c r="L347" s="36" t="e">
        <f t="shared" si="73"/>
        <v>#REF!</v>
      </c>
      <c r="M347" s="36" t="e">
        <f t="shared" si="73"/>
        <v>#REF!</v>
      </c>
      <c r="N347" s="36" t="e">
        <f t="shared" si="73"/>
        <v>#REF!</v>
      </c>
      <c r="O347" s="36" t="e">
        <f t="shared" si="73"/>
        <v>#REF!</v>
      </c>
      <c r="P347" s="36" t="e">
        <f t="shared" si="73"/>
        <v>#REF!</v>
      </c>
    </row>
    <row r="348" spans="2:16" ht="12" customHeight="1">
      <c r="B348" s="38" t="s">
        <v>97</v>
      </c>
      <c r="D348" s="39" t="e">
        <f t="shared" ref="D348:P348" si="74">SUM(D344:D347)</f>
        <v>#REF!</v>
      </c>
      <c r="E348" s="39" t="e">
        <f t="shared" si="74"/>
        <v>#REF!</v>
      </c>
      <c r="F348" s="39" t="e">
        <f t="shared" si="74"/>
        <v>#REF!</v>
      </c>
      <c r="G348" s="39" t="e">
        <f t="shared" si="74"/>
        <v>#REF!</v>
      </c>
      <c r="H348" s="39" t="e">
        <f t="shared" si="74"/>
        <v>#REF!</v>
      </c>
      <c r="I348" s="39" t="e">
        <f t="shared" si="74"/>
        <v>#REF!</v>
      </c>
      <c r="J348" s="39" t="e">
        <f t="shared" si="74"/>
        <v>#REF!</v>
      </c>
      <c r="K348" s="39" t="e">
        <f t="shared" si="74"/>
        <v>#REF!</v>
      </c>
      <c r="L348" s="39" t="e">
        <f t="shared" si="74"/>
        <v>#REF!</v>
      </c>
      <c r="M348" s="39" t="e">
        <f t="shared" si="74"/>
        <v>#REF!</v>
      </c>
      <c r="N348" s="39" t="e">
        <f t="shared" si="74"/>
        <v>#REF!</v>
      </c>
      <c r="O348" s="39" t="e">
        <f t="shared" si="74"/>
        <v>#REF!</v>
      </c>
      <c r="P348" s="39" t="e">
        <f t="shared" si="74"/>
        <v>#REF!</v>
      </c>
    </row>
    <row r="349" spans="2:16" s="40" customFormat="1" ht="12" customHeight="1">
      <c r="B349" s="40" t="s">
        <v>98</v>
      </c>
      <c r="D349" s="36" t="e">
        <f>+D231+D290</f>
        <v>#REF!</v>
      </c>
      <c r="E349" s="36" t="e">
        <f t="shared" ref="E349:P349" si="75">+E231+E290</f>
        <v>#REF!</v>
      </c>
      <c r="F349" s="36" t="e">
        <f>+F231+F290</f>
        <v>#REF!</v>
      </c>
      <c r="G349" s="36" t="e">
        <f t="shared" si="75"/>
        <v>#REF!</v>
      </c>
      <c r="H349" s="36" t="e">
        <f t="shared" si="75"/>
        <v>#REF!</v>
      </c>
      <c r="I349" s="36" t="e">
        <f t="shared" si="75"/>
        <v>#REF!</v>
      </c>
      <c r="J349" s="36" t="e">
        <f t="shared" si="75"/>
        <v>#REF!</v>
      </c>
      <c r="K349" s="36" t="e">
        <f t="shared" si="75"/>
        <v>#REF!</v>
      </c>
      <c r="L349" s="36" t="e">
        <f t="shared" si="75"/>
        <v>#REF!</v>
      </c>
      <c r="M349" s="36" t="e">
        <f t="shared" si="75"/>
        <v>#REF!</v>
      </c>
      <c r="N349" s="36" t="e">
        <f t="shared" si="75"/>
        <v>#REF!</v>
      </c>
      <c r="O349" s="36" t="e">
        <f t="shared" si="75"/>
        <v>#REF!</v>
      </c>
      <c r="P349" s="36" t="e">
        <f t="shared" si="75"/>
        <v>#REF!</v>
      </c>
    </row>
    <row r="350" spans="2:16" s="40" customFormat="1" ht="12" customHeight="1">
      <c r="B350" s="38" t="s">
        <v>88</v>
      </c>
      <c r="C350" s="30"/>
      <c r="D350" s="39" t="e">
        <f>SUM(D349)</f>
        <v>#REF!</v>
      </c>
      <c r="E350" s="39" t="e">
        <f t="shared" ref="E350:P350" si="76">SUM(E349)</f>
        <v>#REF!</v>
      </c>
      <c r="F350" s="39" t="e">
        <f t="shared" si="76"/>
        <v>#REF!</v>
      </c>
      <c r="G350" s="39" t="e">
        <f t="shared" si="76"/>
        <v>#REF!</v>
      </c>
      <c r="H350" s="39" t="e">
        <f t="shared" si="76"/>
        <v>#REF!</v>
      </c>
      <c r="I350" s="39" t="e">
        <f t="shared" si="76"/>
        <v>#REF!</v>
      </c>
      <c r="J350" s="39" t="e">
        <f t="shared" si="76"/>
        <v>#REF!</v>
      </c>
      <c r="K350" s="39" t="e">
        <f t="shared" si="76"/>
        <v>#REF!</v>
      </c>
      <c r="L350" s="39" t="e">
        <f t="shared" si="76"/>
        <v>#REF!</v>
      </c>
      <c r="M350" s="39" t="e">
        <f t="shared" si="76"/>
        <v>#REF!</v>
      </c>
      <c r="N350" s="39" t="e">
        <f t="shared" si="76"/>
        <v>#REF!</v>
      </c>
      <c r="O350" s="39" t="e">
        <f t="shared" si="76"/>
        <v>#REF!</v>
      </c>
      <c r="P350" s="39" t="e">
        <f t="shared" si="76"/>
        <v>#REF!</v>
      </c>
    </row>
    <row r="351" spans="2:16" ht="12" customHeight="1">
      <c r="B351" s="30" t="s">
        <v>99</v>
      </c>
      <c r="D351" s="36">
        <f t="shared" ref="D351:P351" si="77">+D233+D292</f>
        <v>0</v>
      </c>
      <c r="E351" s="36">
        <f t="shared" si="77"/>
        <v>0</v>
      </c>
      <c r="F351" s="36">
        <f>+F233+F292</f>
        <v>0</v>
      </c>
      <c r="G351" s="36">
        <f t="shared" si="77"/>
        <v>0</v>
      </c>
      <c r="H351" s="36">
        <f t="shared" si="77"/>
        <v>0</v>
      </c>
      <c r="I351" s="36">
        <f t="shared" si="77"/>
        <v>0</v>
      </c>
      <c r="J351" s="36">
        <f t="shared" si="77"/>
        <v>0</v>
      </c>
      <c r="K351" s="36">
        <f t="shared" si="77"/>
        <v>0</v>
      </c>
      <c r="L351" s="36">
        <f t="shared" si="77"/>
        <v>0</v>
      </c>
      <c r="M351" s="36">
        <f t="shared" si="77"/>
        <v>0</v>
      </c>
      <c r="N351" s="36">
        <f t="shared" si="77"/>
        <v>0</v>
      </c>
      <c r="O351" s="36">
        <f t="shared" si="77"/>
        <v>0</v>
      </c>
      <c r="P351" s="36">
        <f t="shared" si="77"/>
        <v>0</v>
      </c>
    </row>
    <row r="352" spans="2:16" ht="12" customHeight="1">
      <c r="B352" s="38" t="s">
        <v>100</v>
      </c>
      <c r="D352" s="39" t="e">
        <f>SUM(D340,D343,D348,D350,D351)</f>
        <v>#REF!</v>
      </c>
      <c r="E352" s="39" t="e">
        <f t="shared" ref="E352:P352" si="78">SUM(E340,E343,E348,E350,E351)</f>
        <v>#REF!</v>
      </c>
      <c r="F352" s="39" t="e">
        <f t="shared" si="78"/>
        <v>#REF!</v>
      </c>
      <c r="G352" s="39" t="e">
        <f t="shared" si="78"/>
        <v>#REF!</v>
      </c>
      <c r="H352" s="39" t="e">
        <f t="shared" si="78"/>
        <v>#REF!</v>
      </c>
      <c r="I352" s="39" t="e">
        <f t="shared" si="78"/>
        <v>#REF!</v>
      </c>
      <c r="J352" s="39" t="e">
        <f t="shared" si="78"/>
        <v>#REF!</v>
      </c>
      <c r="K352" s="39" t="e">
        <f t="shared" si="78"/>
        <v>#REF!</v>
      </c>
      <c r="L352" s="39" t="e">
        <f t="shared" si="78"/>
        <v>#REF!</v>
      </c>
      <c r="M352" s="39" t="e">
        <f t="shared" si="78"/>
        <v>#REF!</v>
      </c>
      <c r="N352" s="39" t="e">
        <f t="shared" si="78"/>
        <v>#REF!</v>
      </c>
      <c r="O352" s="39" t="e">
        <f t="shared" si="78"/>
        <v>#REF!</v>
      </c>
      <c r="P352" s="39" t="e">
        <f t="shared" si="78"/>
        <v>#REF!</v>
      </c>
    </row>
    <row r="353" spans="2:18" ht="12" customHeight="1"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</row>
    <row r="354" spans="2:18" ht="12" customHeight="1">
      <c r="B354" s="41" t="s">
        <v>111</v>
      </c>
      <c r="D354" s="42" t="e">
        <f t="shared" ref="D354:P354" si="79">SUM(D309,D319,D328,D336,D352)</f>
        <v>#REF!</v>
      </c>
      <c r="E354" s="42" t="e">
        <f t="shared" si="79"/>
        <v>#REF!</v>
      </c>
      <c r="F354" s="42" t="e">
        <f>SUM(F309,F319,F328,F336,F352)</f>
        <v>#REF!</v>
      </c>
      <c r="G354" s="42" t="e">
        <f t="shared" si="79"/>
        <v>#REF!</v>
      </c>
      <c r="H354" s="42" t="e">
        <f t="shared" si="79"/>
        <v>#REF!</v>
      </c>
      <c r="I354" s="42" t="e">
        <f t="shared" si="79"/>
        <v>#REF!</v>
      </c>
      <c r="J354" s="42" t="e">
        <f t="shared" si="79"/>
        <v>#REF!</v>
      </c>
      <c r="K354" s="42" t="e">
        <f t="shared" si="79"/>
        <v>#REF!</v>
      </c>
      <c r="L354" s="42" t="e">
        <f t="shared" si="79"/>
        <v>#REF!</v>
      </c>
      <c r="M354" s="42" t="e">
        <f t="shared" si="79"/>
        <v>#REF!</v>
      </c>
      <c r="N354" s="42" t="e">
        <f t="shared" si="79"/>
        <v>#REF!</v>
      </c>
      <c r="O354" s="42" t="e">
        <f t="shared" si="79"/>
        <v>#REF!</v>
      </c>
      <c r="P354" s="42" t="e">
        <f t="shared" si="79"/>
        <v>#REF!</v>
      </c>
    </row>
    <row r="355" spans="2:18" ht="12" customHeight="1">
      <c r="B355" s="41" t="s">
        <v>112</v>
      </c>
      <c r="D355" s="42" t="e">
        <f>+D354-D352</f>
        <v>#REF!</v>
      </c>
      <c r="E355" s="42" t="e">
        <f t="shared" ref="E355:P355" si="80">+E354-E352</f>
        <v>#REF!</v>
      </c>
      <c r="F355" s="42" t="e">
        <f t="shared" si="80"/>
        <v>#REF!</v>
      </c>
      <c r="G355" s="42" t="e">
        <f t="shared" si="80"/>
        <v>#REF!</v>
      </c>
      <c r="H355" s="42" t="e">
        <f t="shared" si="80"/>
        <v>#REF!</v>
      </c>
      <c r="I355" s="42" t="e">
        <f t="shared" si="80"/>
        <v>#REF!</v>
      </c>
      <c r="J355" s="42" t="e">
        <f t="shared" si="80"/>
        <v>#REF!</v>
      </c>
      <c r="K355" s="42" t="e">
        <f t="shared" si="80"/>
        <v>#REF!</v>
      </c>
      <c r="L355" s="42" t="e">
        <f t="shared" si="80"/>
        <v>#REF!</v>
      </c>
      <c r="M355" s="42" t="e">
        <f t="shared" si="80"/>
        <v>#REF!</v>
      </c>
      <c r="N355" s="42" t="e">
        <f t="shared" si="80"/>
        <v>#REF!</v>
      </c>
      <c r="O355" s="42" t="e">
        <f t="shared" si="80"/>
        <v>#REF!</v>
      </c>
      <c r="P355" s="42" t="e">
        <f t="shared" si="80"/>
        <v>#REF!</v>
      </c>
    </row>
    <row r="356" spans="2:18" ht="12" customHeight="1">
      <c r="B356" s="40"/>
      <c r="C356" s="40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</row>
    <row r="357" spans="2:18" ht="12" customHeight="1">
      <c r="B357" s="40"/>
      <c r="C357" s="40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</row>
    <row r="358" spans="2:18" ht="12" customHeight="1">
      <c r="B358" s="40"/>
      <c r="C358" s="40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</row>
    <row r="359" spans="2:18" ht="12" customHeight="1">
      <c r="B359" s="34" t="s">
        <v>6</v>
      </c>
    </row>
    <row r="360" spans="2:18" ht="12" customHeight="1"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</row>
    <row r="361" spans="2:18" ht="12" customHeight="1">
      <c r="B361" s="30" t="s">
        <v>65</v>
      </c>
      <c r="D361" s="36" t="e">
        <f t="shared" ref="D361:P365" si="81">+D7-D66-D302</f>
        <v>#REF!</v>
      </c>
      <c r="E361" s="36" t="e">
        <f t="shared" si="81"/>
        <v>#REF!</v>
      </c>
      <c r="F361" s="36" t="e">
        <f>+F7-F66-F302</f>
        <v>#REF!</v>
      </c>
      <c r="G361" s="36" t="e">
        <f t="shared" si="81"/>
        <v>#REF!</v>
      </c>
      <c r="H361" s="36" t="e">
        <f t="shared" si="81"/>
        <v>#REF!</v>
      </c>
      <c r="I361" s="36" t="e">
        <f t="shared" si="81"/>
        <v>#REF!</v>
      </c>
      <c r="J361" s="36" t="e">
        <f t="shared" si="81"/>
        <v>#REF!</v>
      </c>
      <c r="K361" s="36" t="e">
        <f t="shared" si="81"/>
        <v>#REF!</v>
      </c>
      <c r="L361" s="36" t="e">
        <f>+L7-L66-L302</f>
        <v>#REF!</v>
      </c>
      <c r="M361" s="36" t="e">
        <f t="shared" si="81"/>
        <v>#REF!</v>
      </c>
      <c r="N361" s="36" t="e">
        <f t="shared" si="81"/>
        <v>#REF!</v>
      </c>
      <c r="O361" s="36" t="e">
        <f t="shared" si="81"/>
        <v>#REF!</v>
      </c>
      <c r="P361" s="36" t="e">
        <f t="shared" si="81"/>
        <v>#REF!</v>
      </c>
      <c r="R361" s="44"/>
    </row>
    <row r="362" spans="2:18" ht="12" customHeight="1">
      <c r="B362" s="30" t="s">
        <v>66</v>
      </c>
      <c r="D362" s="36" t="e">
        <f t="shared" si="81"/>
        <v>#REF!</v>
      </c>
      <c r="E362" s="36" t="e">
        <f t="shared" si="81"/>
        <v>#REF!</v>
      </c>
      <c r="F362" s="36" t="e">
        <f>+F8-F67-F303</f>
        <v>#REF!</v>
      </c>
      <c r="G362" s="36" t="e">
        <f t="shared" si="81"/>
        <v>#REF!</v>
      </c>
      <c r="H362" s="36" t="e">
        <f t="shared" si="81"/>
        <v>#REF!</v>
      </c>
      <c r="I362" s="36" t="e">
        <f t="shared" si="81"/>
        <v>#REF!</v>
      </c>
      <c r="J362" s="36" t="e">
        <f t="shared" si="81"/>
        <v>#REF!</v>
      </c>
      <c r="K362" s="36" t="e">
        <f t="shared" si="81"/>
        <v>#REF!</v>
      </c>
      <c r="L362" s="36" t="e">
        <f>+L8-L67-L303</f>
        <v>#REF!</v>
      </c>
      <c r="M362" s="36" t="e">
        <f t="shared" si="81"/>
        <v>#REF!</v>
      </c>
      <c r="N362" s="36" t="e">
        <f t="shared" si="81"/>
        <v>#REF!</v>
      </c>
      <c r="O362" s="36" t="e">
        <f t="shared" si="81"/>
        <v>#REF!</v>
      </c>
      <c r="P362" s="36" t="e">
        <f t="shared" si="81"/>
        <v>#REF!</v>
      </c>
      <c r="R362" s="44"/>
    </row>
    <row r="363" spans="2:18" ht="12" customHeight="1">
      <c r="B363" s="30" t="s">
        <v>67</v>
      </c>
      <c r="D363" s="36" t="e">
        <f t="shared" si="81"/>
        <v>#REF!</v>
      </c>
      <c r="E363" s="36" t="e">
        <f t="shared" si="81"/>
        <v>#REF!</v>
      </c>
      <c r="F363" s="36" t="e">
        <f>+F9-F68-F304</f>
        <v>#REF!</v>
      </c>
      <c r="G363" s="36" t="e">
        <f t="shared" si="81"/>
        <v>#REF!</v>
      </c>
      <c r="H363" s="36" t="e">
        <f t="shared" si="81"/>
        <v>#REF!</v>
      </c>
      <c r="I363" s="36" t="e">
        <f t="shared" si="81"/>
        <v>#REF!</v>
      </c>
      <c r="J363" s="36" t="e">
        <f t="shared" si="81"/>
        <v>#REF!</v>
      </c>
      <c r="K363" s="36" t="e">
        <f t="shared" si="81"/>
        <v>#REF!</v>
      </c>
      <c r="L363" s="36" t="e">
        <f t="shared" si="81"/>
        <v>#REF!</v>
      </c>
      <c r="M363" s="36" t="e">
        <f t="shared" si="81"/>
        <v>#REF!</v>
      </c>
      <c r="N363" s="36" t="e">
        <f t="shared" si="81"/>
        <v>#REF!</v>
      </c>
      <c r="O363" s="36" t="e">
        <f t="shared" si="81"/>
        <v>#REF!</v>
      </c>
      <c r="P363" s="36" t="e">
        <f t="shared" si="81"/>
        <v>#REF!</v>
      </c>
    </row>
    <row r="364" spans="2:18" ht="12" customHeight="1">
      <c r="B364" s="30" t="s">
        <v>68</v>
      </c>
      <c r="D364" s="36" t="e">
        <f t="shared" si="81"/>
        <v>#REF!</v>
      </c>
      <c r="E364" s="36" t="e">
        <f t="shared" si="81"/>
        <v>#REF!</v>
      </c>
      <c r="F364" s="36" t="e">
        <f>+F10-F69-F305</f>
        <v>#REF!</v>
      </c>
      <c r="G364" s="36" t="e">
        <f t="shared" si="81"/>
        <v>#REF!</v>
      </c>
      <c r="H364" s="36" t="e">
        <f t="shared" si="81"/>
        <v>#REF!</v>
      </c>
      <c r="I364" s="36" t="e">
        <f t="shared" si="81"/>
        <v>#REF!</v>
      </c>
      <c r="J364" s="36" t="e">
        <f t="shared" si="81"/>
        <v>#REF!</v>
      </c>
      <c r="K364" s="36" t="e">
        <f t="shared" si="81"/>
        <v>#REF!</v>
      </c>
      <c r="L364" s="36" t="e">
        <f t="shared" si="81"/>
        <v>#REF!</v>
      </c>
      <c r="M364" s="36" t="e">
        <f t="shared" si="81"/>
        <v>#REF!</v>
      </c>
      <c r="N364" s="36" t="e">
        <f t="shared" si="81"/>
        <v>#REF!</v>
      </c>
      <c r="O364" s="36" t="e">
        <f t="shared" si="81"/>
        <v>#REF!</v>
      </c>
      <c r="P364" s="36" t="e">
        <f t="shared" si="81"/>
        <v>#REF!</v>
      </c>
    </row>
    <row r="365" spans="2:18" ht="12" customHeight="1">
      <c r="B365" s="30" t="s">
        <v>69</v>
      </c>
      <c r="D365" s="36" t="e">
        <f t="shared" si="81"/>
        <v>#REF!</v>
      </c>
      <c r="E365" s="36" t="e">
        <f t="shared" si="81"/>
        <v>#REF!</v>
      </c>
      <c r="F365" s="36" t="e">
        <f>+F11-F70-F306</f>
        <v>#REF!</v>
      </c>
      <c r="G365" s="36" t="e">
        <f t="shared" si="81"/>
        <v>#REF!</v>
      </c>
      <c r="H365" s="36" t="e">
        <f t="shared" si="81"/>
        <v>#REF!</v>
      </c>
      <c r="I365" s="36" t="e">
        <f t="shared" si="81"/>
        <v>#REF!</v>
      </c>
      <c r="J365" s="36" t="e">
        <f t="shared" si="81"/>
        <v>#REF!</v>
      </c>
      <c r="K365" s="36" t="e">
        <f t="shared" si="81"/>
        <v>#REF!</v>
      </c>
      <c r="L365" s="36" t="e">
        <f t="shared" si="81"/>
        <v>#REF!</v>
      </c>
      <c r="M365" s="36" t="e">
        <f t="shared" si="81"/>
        <v>#REF!</v>
      </c>
      <c r="N365" s="36" t="e">
        <f t="shared" si="81"/>
        <v>#REF!</v>
      </c>
      <c r="O365" s="36" t="e">
        <f t="shared" si="81"/>
        <v>#REF!</v>
      </c>
      <c r="P365" s="36" t="e">
        <f t="shared" si="81"/>
        <v>#REF!</v>
      </c>
    </row>
    <row r="366" spans="2:18" ht="12" customHeight="1"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</row>
    <row r="367" spans="2:18" ht="12" customHeight="1"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</row>
    <row r="368" spans="2:18" ht="12" customHeight="1">
      <c r="B368" s="38" t="s">
        <v>70</v>
      </c>
      <c r="D368" s="39" t="e">
        <f t="shared" ref="D368:P368" si="82">SUM(D361:D367)</f>
        <v>#REF!</v>
      </c>
      <c r="E368" s="39" t="e">
        <f t="shared" si="82"/>
        <v>#REF!</v>
      </c>
      <c r="F368" s="39" t="e">
        <f t="shared" si="82"/>
        <v>#REF!</v>
      </c>
      <c r="G368" s="39" t="e">
        <f t="shared" si="82"/>
        <v>#REF!</v>
      </c>
      <c r="H368" s="39" t="e">
        <f t="shared" si="82"/>
        <v>#REF!</v>
      </c>
      <c r="I368" s="39" t="e">
        <f t="shared" si="82"/>
        <v>#REF!</v>
      </c>
      <c r="J368" s="39" t="e">
        <f t="shared" si="82"/>
        <v>#REF!</v>
      </c>
      <c r="K368" s="39" t="e">
        <f t="shared" si="82"/>
        <v>#REF!</v>
      </c>
      <c r="L368" s="39" t="e">
        <f t="shared" si="82"/>
        <v>#REF!</v>
      </c>
      <c r="M368" s="39" t="e">
        <f t="shared" si="82"/>
        <v>#REF!</v>
      </c>
      <c r="N368" s="39" t="e">
        <f t="shared" si="82"/>
        <v>#REF!</v>
      </c>
      <c r="O368" s="39" t="e">
        <f t="shared" si="82"/>
        <v>#REF!</v>
      </c>
      <c r="P368" s="39" t="e">
        <f t="shared" si="82"/>
        <v>#REF!</v>
      </c>
    </row>
    <row r="369" spans="2:16" ht="12" customHeight="1"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</row>
    <row r="370" spans="2:16" ht="12" customHeight="1">
      <c r="B370" s="30" t="s">
        <v>71</v>
      </c>
      <c r="D370" s="36">
        <f t="shared" ref="D370:P375" si="83">+D16-D75-D311</f>
        <v>0</v>
      </c>
      <c r="E370" s="36">
        <f t="shared" si="83"/>
        <v>0</v>
      </c>
      <c r="F370" s="36">
        <f t="shared" si="83"/>
        <v>0</v>
      </c>
      <c r="G370" s="36">
        <f t="shared" si="83"/>
        <v>0</v>
      </c>
      <c r="H370" s="36">
        <f t="shared" si="83"/>
        <v>0</v>
      </c>
      <c r="I370" s="36">
        <f t="shared" si="83"/>
        <v>0</v>
      </c>
      <c r="J370" s="36">
        <f t="shared" si="83"/>
        <v>0</v>
      </c>
      <c r="K370" s="36">
        <f t="shared" si="83"/>
        <v>0</v>
      </c>
      <c r="L370" s="36">
        <f t="shared" si="83"/>
        <v>0</v>
      </c>
      <c r="M370" s="36">
        <f t="shared" si="83"/>
        <v>0</v>
      </c>
      <c r="N370" s="36">
        <f t="shared" si="83"/>
        <v>0</v>
      </c>
      <c r="O370" s="36">
        <f t="shared" si="83"/>
        <v>0</v>
      </c>
      <c r="P370" s="36">
        <f t="shared" si="83"/>
        <v>0</v>
      </c>
    </row>
    <row r="371" spans="2:16" ht="12" customHeight="1">
      <c r="B371" s="30" t="s">
        <v>72</v>
      </c>
      <c r="D371" s="36" t="e">
        <f t="shared" si="83"/>
        <v>#REF!</v>
      </c>
      <c r="E371" s="36" t="e">
        <f t="shared" si="83"/>
        <v>#REF!</v>
      </c>
      <c r="F371" s="36" t="e">
        <f t="shared" si="83"/>
        <v>#REF!</v>
      </c>
      <c r="G371" s="36" t="e">
        <f t="shared" si="83"/>
        <v>#REF!</v>
      </c>
      <c r="H371" s="36" t="e">
        <f t="shared" si="83"/>
        <v>#REF!</v>
      </c>
      <c r="I371" s="36" t="e">
        <f t="shared" si="83"/>
        <v>#REF!</v>
      </c>
      <c r="J371" s="36" t="e">
        <f t="shared" si="83"/>
        <v>#REF!</v>
      </c>
      <c r="K371" s="36" t="e">
        <f t="shared" si="83"/>
        <v>#REF!</v>
      </c>
      <c r="L371" s="36" t="e">
        <f t="shared" si="83"/>
        <v>#REF!</v>
      </c>
      <c r="M371" s="36" t="e">
        <f t="shared" si="83"/>
        <v>#REF!</v>
      </c>
      <c r="N371" s="36" t="e">
        <f t="shared" si="83"/>
        <v>#REF!</v>
      </c>
      <c r="O371" s="36" t="e">
        <f t="shared" si="83"/>
        <v>#REF!</v>
      </c>
      <c r="P371" s="36" t="e">
        <f t="shared" si="83"/>
        <v>#REF!</v>
      </c>
    </row>
    <row r="372" spans="2:16" ht="12" customHeight="1">
      <c r="B372" s="30" t="s">
        <v>73</v>
      </c>
      <c r="D372" s="36">
        <f t="shared" si="83"/>
        <v>0</v>
      </c>
      <c r="E372" s="36">
        <f t="shared" si="83"/>
        <v>0</v>
      </c>
      <c r="F372" s="36">
        <f t="shared" si="83"/>
        <v>0</v>
      </c>
      <c r="G372" s="36">
        <f t="shared" si="83"/>
        <v>0</v>
      </c>
      <c r="H372" s="36">
        <f t="shared" si="83"/>
        <v>0</v>
      </c>
      <c r="I372" s="36">
        <f t="shared" si="83"/>
        <v>0</v>
      </c>
      <c r="J372" s="36">
        <f t="shared" si="83"/>
        <v>0</v>
      </c>
      <c r="K372" s="36">
        <f t="shared" si="83"/>
        <v>0</v>
      </c>
      <c r="L372" s="36">
        <f t="shared" si="83"/>
        <v>0</v>
      </c>
      <c r="M372" s="36">
        <f t="shared" si="83"/>
        <v>0</v>
      </c>
      <c r="N372" s="36">
        <f t="shared" si="83"/>
        <v>0</v>
      </c>
      <c r="O372" s="36">
        <f t="shared" si="83"/>
        <v>0</v>
      </c>
      <c r="P372" s="36">
        <f t="shared" si="83"/>
        <v>0</v>
      </c>
    </row>
    <row r="373" spans="2:16" ht="12" customHeight="1">
      <c r="B373" s="30" t="s">
        <v>74</v>
      </c>
      <c r="D373" s="36" t="e">
        <f t="shared" si="83"/>
        <v>#REF!</v>
      </c>
      <c r="E373" s="36" t="e">
        <f t="shared" si="83"/>
        <v>#REF!</v>
      </c>
      <c r="F373" s="36" t="e">
        <f t="shared" si="83"/>
        <v>#REF!</v>
      </c>
      <c r="G373" s="36" t="e">
        <f t="shared" si="83"/>
        <v>#REF!</v>
      </c>
      <c r="H373" s="36" t="e">
        <f t="shared" si="83"/>
        <v>#REF!</v>
      </c>
      <c r="I373" s="36" t="e">
        <f t="shared" si="83"/>
        <v>#REF!</v>
      </c>
      <c r="J373" s="36" t="e">
        <f t="shared" si="83"/>
        <v>#REF!</v>
      </c>
      <c r="K373" s="36" t="e">
        <f t="shared" si="83"/>
        <v>#REF!</v>
      </c>
      <c r="L373" s="36" t="e">
        <f t="shared" si="83"/>
        <v>#REF!</v>
      </c>
      <c r="M373" s="36" t="e">
        <f t="shared" si="83"/>
        <v>#REF!</v>
      </c>
      <c r="N373" s="36" t="e">
        <f t="shared" si="83"/>
        <v>#REF!</v>
      </c>
      <c r="O373" s="36" t="e">
        <f t="shared" si="83"/>
        <v>#REF!</v>
      </c>
      <c r="P373" s="36" t="e">
        <f t="shared" si="83"/>
        <v>#REF!</v>
      </c>
    </row>
    <row r="374" spans="2:16" ht="12" customHeight="1">
      <c r="B374" s="30" t="s">
        <v>75</v>
      </c>
      <c r="D374" s="36">
        <f t="shared" si="83"/>
        <v>0</v>
      </c>
      <c r="E374" s="36">
        <f t="shared" si="83"/>
        <v>0</v>
      </c>
      <c r="F374" s="36">
        <f t="shared" si="83"/>
        <v>0</v>
      </c>
      <c r="G374" s="36">
        <f t="shared" si="83"/>
        <v>0</v>
      </c>
      <c r="H374" s="36">
        <f t="shared" si="83"/>
        <v>0</v>
      </c>
      <c r="I374" s="36">
        <f t="shared" si="83"/>
        <v>0</v>
      </c>
      <c r="J374" s="36">
        <f t="shared" si="83"/>
        <v>0</v>
      </c>
      <c r="K374" s="36">
        <f t="shared" si="83"/>
        <v>0</v>
      </c>
      <c r="L374" s="36">
        <f t="shared" si="83"/>
        <v>0</v>
      </c>
      <c r="M374" s="36">
        <f t="shared" si="83"/>
        <v>0</v>
      </c>
      <c r="N374" s="36">
        <f t="shared" si="83"/>
        <v>0</v>
      </c>
      <c r="O374" s="36">
        <f t="shared" si="83"/>
        <v>0</v>
      </c>
      <c r="P374" s="36">
        <f t="shared" si="83"/>
        <v>0</v>
      </c>
    </row>
    <row r="375" spans="2:16" ht="12" customHeight="1">
      <c r="B375" s="30" t="s">
        <v>76</v>
      </c>
      <c r="D375" s="36">
        <f t="shared" si="83"/>
        <v>0</v>
      </c>
      <c r="E375" s="36">
        <f t="shared" si="83"/>
        <v>0</v>
      </c>
      <c r="F375" s="36">
        <f t="shared" si="83"/>
        <v>0</v>
      </c>
      <c r="G375" s="36">
        <f t="shared" si="83"/>
        <v>0</v>
      </c>
      <c r="H375" s="36">
        <f t="shared" si="83"/>
        <v>0</v>
      </c>
      <c r="I375" s="36">
        <f t="shared" si="83"/>
        <v>0</v>
      </c>
      <c r="J375" s="36">
        <f t="shared" si="83"/>
        <v>0</v>
      </c>
      <c r="K375" s="36">
        <f t="shared" si="83"/>
        <v>0</v>
      </c>
      <c r="L375" s="36">
        <f t="shared" si="83"/>
        <v>0</v>
      </c>
      <c r="M375" s="36">
        <f t="shared" si="83"/>
        <v>0</v>
      </c>
      <c r="N375" s="36">
        <f t="shared" si="83"/>
        <v>0</v>
      </c>
      <c r="O375" s="36">
        <f t="shared" si="83"/>
        <v>0</v>
      </c>
      <c r="P375" s="36">
        <f t="shared" si="83"/>
        <v>0</v>
      </c>
    </row>
    <row r="376" spans="2:16" ht="12" customHeight="1"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</row>
    <row r="377" spans="2:16" ht="12" customHeight="1"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</row>
    <row r="378" spans="2:16" ht="12" customHeight="1">
      <c r="B378" s="38" t="s">
        <v>77</v>
      </c>
      <c r="D378" s="39" t="e">
        <f t="shared" ref="D378:P378" si="84">SUM(D370:D377)</f>
        <v>#REF!</v>
      </c>
      <c r="E378" s="39" t="e">
        <f t="shared" si="84"/>
        <v>#REF!</v>
      </c>
      <c r="F378" s="39" t="e">
        <f t="shared" si="84"/>
        <v>#REF!</v>
      </c>
      <c r="G378" s="39" t="e">
        <f t="shared" si="84"/>
        <v>#REF!</v>
      </c>
      <c r="H378" s="39" t="e">
        <f t="shared" si="84"/>
        <v>#REF!</v>
      </c>
      <c r="I378" s="39" t="e">
        <f t="shared" si="84"/>
        <v>#REF!</v>
      </c>
      <c r="J378" s="39" t="e">
        <f t="shared" si="84"/>
        <v>#REF!</v>
      </c>
      <c r="K378" s="39" t="e">
        <f t="shared" si="84"/>
        <v>#REF!</v>
      </c>
      <c r="L378" s="39" t="e">
        <f t="shared" si="84"/>
        <v>#REF!</v>
      </c>
      <c r="M378" s="39" t="e">
        <f t="shared" si="84"/>
        <v>#REF!</v>
      </c>
      <c r="N378" s="39" t="e">
        <f t="shared" si="84"/>
        <v>#REF!</v>
      </c>
      <c r="O378" s="39" t="e">
        <f t="shared" si="84"/>
        <v>#REF!</v>
      </c>
      <c r="P378" s="39" t="e">
        <f t="shared" si="84"/>
        <v>#REF!</v>
      </c>
    </row>
    <row r="379" spans="2:16" ht="12" customHeight="1">
      <c r="D379" s="36"/>
      <c r="E379" s="36"/>
      <c r="F379" s="36"/>
      <c r="G379" s="36"/>
      <c r="H379" s="36"/>
      <c r="I379" s="36"/>
      <c r="J379" s="36"/>
      <c r="K379" s="36"/>
      <c r="L379" s="36"/>
      <c r="M379" s="36" t="e">
        <f>+M383+M405</f>
        <v>#REF!</v>
      </c>
      <c r="N379" s="36"/>
      <c r="O379" s="36"/>
      <c r="P379" s="36"/>
    </row>
    <row r="380" spans="2:16" ht="12" customHeight="1">
      <c r="B380" s="30" t="s">
        <v>78</v>
      </c>
      <c r="D380" s="36" t="e">
        <f t="shared" ref="D380:P384" si="85">+D26-D85-D321</f>
        <v>#REF!</v>
      </c>
      <c r="E380" s="36" t="e">
        <f t="shared" si="85"/>
        <v>#REF!</v>
      </c>
      <c r="F380" s="36" t="e">
        <f>+F26-F85-F321</f>
        <v>#REF!</v>
      </c>
      <c r="G380" s="36" t="e">
        <f t="shared" si="85"/>
        <v>#REF!</v>
      </c>
      <c r="H380" s="36" t="e">
        <f t="shared" si="85"/>
        <v>#REF!</v>
      </c>
      <c r="I380" s="36" t="e">
        <f t="shared" si="85"/>
        <v>#REF!</v>
      </c>
      <c r="J380" s="36" t="e">
        <f t="shared" si="85"/>
        <v>#REF!</v>
      </c>
      <c r="K380" s="36" t="e">
        <f t="shared" si="85"/>
        <v>#REF!</v>
      </c>
      <c r="L380" s="36" t="e">
        <f t="shared" si="85"/>
        <v>#REF!</v>
      </c>
      <c r="M380" s="36" t="e">
        <f t="shared" si="85"/>
        <v>#REF!</v>
      </c>
      <c r="N380" s="36" t="e">
        <f t="shared" si="85"/>
        <v>#REF!</v>
      </c>
      <c r="O380" s="36" t="e">
        <f t="shared" si="85"/>
        <v>#REF!</v>
      </c>
      <c r="P380" s="36" t="e">
        <f t="shared" si="85"/>
        <v>#REF!</v>
      </c>
    </row>
    <row r="381" spans="2:16" ht="12" customHeight="1">
      <c r="B381" s="30" t="s">
        <v>79</v>
      </c>
      <c r="D381" s="36" t="e">
        <f t="shared" si="85"/>
        <v>#REF!</v>
      </c>
      <c r="E381" s="36" t="e">
        <f t="shared" si="85"/>
        <v>#REF!</v>
      </c>
      <c r="F381" s="36" t="e">
        <f>+F27-F86-F322</f>
        <v>#REF!</v>
      </c>
      <c r="G381" s="36" t="e">
        <f t="shared" si="85"/>
        <v>#REF!</v>
      </c>
      <c r="H381" s="36" t="e">
        <f t="shared" si="85"/>
        <v>#REF!</v>
      </c>
      <c r="I381" s="36" t="e">
        <f t="shared" si="85"/>
        <v>#REF!</v>
      </c>
      <c r="J381" s="36" t="e">
        <f t="shared" si="85"/>
        <v>#REF!</v>
      </c>
      <c r="K381" s="36" t="e">
        <f t="shared" si="85"/>
        <v>#REF!</v>
      </c>
      <c r="L381" s="36" t="e">
        <f t="shared" si="85"/>
        <v>#REF!</v>
      </c>
      <c r="M381" s="36" t="e">
        <f t="shared" si="85"/>
        <v>#REF!</v>
      </c>
      <c r="N381" s="36" t="e">
        <f t="shared" si="85"/>
        <v>#REF!</v>
      </c>
      <c r="O381" s="36" t="e">
        <f t="shared" si="85"/>
        <v>#REF!</v>
      </c>
      <c r="P381" s="36" t="e">
        <f t="shared" si="85"/>
        <v>#REF!</v>
      </c>
    </row>
    <row r="382" spans="2:16" ht="12" customHeight="1">
      <c r="B382" s="30" t="s">
        <v>80</v>
      </c>
      <c r="D382" s="36" t="e">
        <f t="shared" si="85"/>
        <v>#REF!</v>
      </c>
      <c r="E382" s="36" t="e">
        <f t="shared" si="85"/>
        <v>#REF!</v>
      </c>
      <c r="F382" s="36" t="e">
        <f>+F28-F87-F323</f>
        <v>#REF!</v>
      </c>
      <c r="G382" s="36" t="e">
        <f t="shared" si="85"/>
        <v>#REF!</v>
      </c>
      <c r="H382" s="36" t="e">
        <f t="shared" si="85"/>
        <v>#REF!</v>
      </c>
      <c r="I382" s="36" t="e">
        <f t="shared" si="85"/>
        <v>#REF!</v>
      </c>
      <c r="J382" s="36" t="e">
        <f t="shared" si="85"/>
        <v>#REF!</v>
      </c>
      <c r="K382" s="36" t="e">
        <f t="shared" si="85"/>
        <v>#REF!</v>
      </c>
      <c r="L382" s="36" t="e">
        <f t="shared" si="85"/>
        <v>#REF!</v>
      </c>
      <c r="M382" s="36" t="e">
        <f t="shared" si="85"/>
        <v>#REF!</v>
      </c>
      <c r="N382" s="36" t="e">
        <f t="shared" si="85"/>
        <v>#REF!</v>
      </c>
      <c r="O382" s="36" t="e">
        <f t="shared" si="85"/>
        <v>#REF!</v>
      </c>
      <c r="P382" s="36" t="e">
        <f t="shared" si="85"/>
        <v>#REF!</v>
      </c>
    </row>
    <row r="383" spans="2:16" ht="12" customHeight="1">
      <c r="B383" s="30" t="s">
        <v>81</v>
      </c>
      <c r="D383" s="36" t="e">
        <f t="shared" si="85"/>
        <v>#REF!</v>
      </c>
      <c r="E383" s="36" t="e">
        <f t="shared" si="85"/>
        <v>#REF!</v>
      </c>
      <c r="F383" s="36" t="e">
        <f>+F29-F88-F324</f>
        <v>#REF!</v>
      </c>
      <c r="G383" s="36" t="e">
        <f t="shared" si="85"/>
        <v>#REF!</v>
      </c>
      <c r="H383" s="36" t="e">
        <f t="shared" si="85"/>
        <v>#REF!</v>
      </c>
      <c r="I383" s="36" t="e">
        <f t="shared" si="85"/>
        <v>#REF!</v>
      </c>
      <c r="J383" s="36" t="e">
        <f t="shared" si="85"/>
        <v>#REF!</v>
      </c>
      <c r="K383" s="36" t="e">
        <f t="shared" si="85"/>
        <v>#REF!</v>
      </c>
      <c r="L383" s="36" t="e">
        <f t="shared" si="85"/>
        <v>#REF!</v>
      </c>
      <c r="M383" s="36" t="e">
        <f t="shared" si="85"/>
        <v>#REF!</v>
      </c>
      <c r="N383" s="36" t="e">
        <f t="shared" si="85"/>
        <v>#REF!</v>
      </c>
      <c r="O383" s="36" t="e">
        <f t="shared" si="85"/>
        <v>#REF!</v>
      </c>
      <c r="P383" s="36" t="e">
        <f t="shared" si="85"/>
        <v>#REF!</v>
      </c>
    </row>
    <row r="384" spans="2:16" ht="12" customHeight="1">
      <c r="B384" s="30" t="s">
        <v>82</v>
      </c>
      <c r="D384" s="36" t="e">
        <f t="shared" si="85"/>
        <v>#REF!</v>
      </c>
      <c r="E384" s="36" t="e">
        <f t="shared" si="85"/>
        <v>#REF!</v>
      </c>
      <c r="F384" s="36" t="e">
        <f>+F30-F89-F325</f>
        <v>#REF!</v>
      </c>
      <c r="G384" s="36" t="e">
        <f t="shared" si="85"/>
        <v>#REF!</v>
      </c>
      <c r="H384" s="36" t="e">
        <f t="shared" si="85"/>
        <v>#REF!</v>
      </c>
      <c r="I384" s="36" t="e">
        <f t="shared" si="85"/>
        <v>#REF!</v>
      </c>
      <c r="J384" s="36" t="e">
        <f t="shared" si="85"/>
        <v>#REF!</v>
      </c>
      <c r="K384" s="36" t="e">
        <f t="shared" si="85"/>
        <v>#REF!</v>
      </c>
      <c r="L384" s="36" t="e">
        <f t="shared" si="85"/>
        <v>#REF!</v>
      </c>
      <c r="M384" s="36" t="e">
        <f t="shared" si="85"/>
        <v>#REF!</v>
      </c>
      <c r="N384" s="36" t="e">
        <f t="shared" si="85"/>
        <v>#REF!</v>
      </c>
      <c r="O384" s="36" t="e">
        <f t="shared" si="85"/>
        <v>#REF!</v>
      </c>
      <c r="P384" s="36" t="e">
        <f t="shared" si="85"/>
        <v>#REF!</v>
      </c>
    </row>
    <row r="385" spans="2:16" ht="12" customHeight="1"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</row>
    <row r="386" spans="2:16" ht="12" customHeight="1"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</row>
    <row r="387" spans="2:16" ht="12" customHeight="1">
      <c r="B387" s="38" t="s">
        <v>83</v>
      </c>
      <c r="D387" s="39" t="e">
        <f t="shared" ref="D387:P387" si="86">SUM(D380:D386)</f>
        <v>#REF!</v>
      </c>
      <c r="E387" s="39" t="e">
        <f t="shared" si="86"/>
        <v>#REF!</v>
      </c>
      <c r="F387" s="39" t="e">
        <f t="shared" si="86"/>
        <v>#REF!</v>
      </c>
      <c r="G387" s="39" t="e">
        <f t="shared" si="86"/>
        <v>#REF!</v>
      </c>
      <c r="H387" s="39" t="e">
        <f t="shared" si="86"/>
        <v>#REF!</v>
      </c>
      <c r="I387" s="39" t="e">
        <f t="shared" si="86"/>
        <v>#REF!</v>
      </c>
      <c r="J387" s="39" t="e">
        <f t="shared" si="86"/>
        <v>#REF!</v>
      </c>
      <c r="K387" s="39" t="e">
        <f t="shared" si="86"/>
        <v>#REF!</v>
      </c>
      <c r="L387" s="39" t="e">
        <f t="shared" si="86"/>
        <v>#REF!</v>
      </c>
      <c r="M387" s="39" t="e">
        <f t="shared" si="86"/>
        <v>#REF!</v>
      </c>
      <c r="N387" s="39" t="e">
        <f t="shared" si="86"/>
        <v>#REF!</v>
      </c>
      <c r="O387" s="39" t="e">
        <f t="shared" si="86"/>
        <v>#REF!</v>
      </c>
      <c r="P387" s="39" t="e">
        <f t="shared" si="86"/>
        <v>#REF!</v>
      </c>
    </row>
    <row r="388" spans="2:16" ht="12" customHeight="1"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</row>
    <row r="389" spans="2:16" ht="12" customHeight="1">
      <c r="B389" s="30" t="s">
        <v>84</v>
      </c>
      <c r="D389" s="36" t="e">
        <f t="shared" ref="D389:P392" si="87">+D35-D94-D330</f>
        <v>#REF!</v>
      </c>
      <c r="E389" s="36" t="e">
        <f t="shared" si="87"/>
        <v>#REF!</v>
      </c>
      <c r="F389" s="36" t="e">
        <f>+F35-F94-F330</f>
        <v>#REF!</v>
      </c>
      <c r="G389" s="36" t="e">
        <f t="shared" si="87"/>
        <v>#REF!</v>
      </c>
      <c r="H389" s="36" t="e">
        <f t="shared" si="87"/>
        <v>#REF!</v>
      </c>
      <c r="I389" s="36" t="e">
        <f t="shared" si="87"/>
        <v>#REF!</v>
      </c>
      <c r="J389" s="36" t="e">
        <f t="shared" si="87"/>
        <v>#REF!</v>
      </c>
      <c r="K389" s="36" t="e">
        <f t="shared" si="87"/>
        <v>#REF!</v>
      </c>
      <c r="L389" s="36" t="e">
        <f t="shared" si="87"/>
        <v>#REF!</v>
      </c>
      <c r="M389" s="36" t="e">
        <f t="shared" si="87"/>
        <v>#REF!</v>
      </c>
      <c r="N389" s="36" t="e">
        <f t="shared" si="87"/>
        <v>#REF!</v>
      </c>
      <c r="O389" s="36" t="e">
        <f t="shared" si="87"/>
        <v>#REF!</v>
      </c>
      <c r="P389" s="36" t="e">
        <f t="shared" si="87"/>
        <v>#REF!</v>
      </c>
    </row>
    <row r="390" spans="2:16" ht="12" customHeight="1">
      <c r="B390" s="30" t="s">
        <v>85</v>
      </c>
      <c r="D390" s="36" t="e">
        <f t="shared" si="87"/>
        <v>#REF!</v>
      </c>
      <c r="E390" s="36" t="e">
        <f t="shared" si="87"/>
        <v>#REF!</v>
      </c>
      <c r="F390" s="36" t="e">
        <f>+F36-F95-F331</f>
        <v>#REF!</v>
      </c>
      <c r="G390" s="36" t="e">
        <f t="shared" si="87"/>
        <v>#REF!</v>
      </c>
      <c r="H390" s="36" t="e">
        <f t="shared" si="87"/>
        <v>#REF!</v>
      </c>
      <c r="I390" s="36" t="e">
        <f t="shared" si="87"/>
        <v>#REF!</v>
      </c>
      <c r="J390" s="36" t="e">
        <f t="shared" si="87"/>
        <v>#REF!</v>
      </c>
      <c r="K390" s="36" t="e">
        <f t="shared" si="87"/>
        <v>#REF!</v>
      </c>
      <c r="L390" s="36" t="e">
        <f t="shared" si="87"/>
        <v>#REF!</v>
      </c>
      <c r="M390" s="36" t="e">
        <f t="shared" si="87"/>
        <v>#REF!</v>
      </c>
      <c r="N390" s="36" t="e">
        <f t="shared" si="87"/>
        <v>#REF!</v>
      </c>
      <c r="O390" s="36" t="e">
        <f t="shared" si="87"/>
        <v>#REF!</v>
      </c>
      <c r="P390" s="36" t="e">
        <f t="shared" si="87"/>
        <v>#REF!</v>
      </c>
    </row>
    <row r="391" spans="2:16" ht="12" customHeight="1">
      <c r="B391" s="30" t="s">
        <v>86</v>
      </c>
      <c r="D391" s="36" t="e">
        <f t="shared" si="87"/>
        <v>#REF!</v>
      </c>
      <c r="E391" s="36" t="e">
        <f t="shared" si="87"/>
        <v>#REF!</v>
      </c>
      <c r="F391" s="36" t="e">
        <f>+F37-F96-F332</f>
        <v>#REF!</v>
      </c>
      <c r="G391" s="36" t="e">
        <f t="shared" si="87"/>
        <v>#REF!</v>
      </c>
      <c r="H391" s="36" t="e">
        <f t="shared" si="87"/>
        <v>#REF!</v>
      </c>
      <c r="I391" s="36" t="e">
        <f t="shared" si="87"/>
        <v>#REF!</v>
      </c>
      <c r="J391" s="36" t="e">
        <f t="shared" si="87"/>
        <v>#REF!</v>
      </c>
      <c r="K391" s="36" t="e">
        <f t="shared" si="87"/>
        <v>#REF!</v>
      </c>
      <c r="L391" s="36" t="e">
        <f t="shared" si="87"/>
        <v>#REF!</v>
      </c>
      <c r="M391" s="36" t="e">
        <f t="shared" si="87"/>
        <v>#REF!</v>
      </c>
      <c r="N391" s="36" t="e">
        <f t="shared" si="87"/>
        <v>#REF!</v>
      </c>
      <c r="O391" s="36" t="e">
        <f t="shared" si="87"/>
        <v>#REF!</v>
      </c>
      <c r="P391" s="36" t="e">
        <f t="shared" si="87"/>
        <v>#REF!</v>
      </c>
    </row>
    <row r="392" spans="2:16" ht="12" customHeight="1">
      <c r="B392" s="30" t="s">
        <v>87</v>
      </c>
      <c r="D392" s="36" t="e">
        <f t="shared" si="87"/>
        <v>#REF!</v>
      </c>
      <c r="E392" s="36" t="e">
        <f t="shared" si="87"/>
        <v>#REF!</v>
      </c>
      <c r="F392" s="36" t="e">
        <f>+F38-F97-F333</f>
        <v>#REF!</v>
      </c>
      <c r="G392" s="36" t="e">
        <f t="shared" si="87"/>
        <v>#REF!</v>
      </c>
      <c r="H392" s="36" t="e">
        <f t="shared" si="87"/>
        <v>#REF!</v>
      </c>
      <c r="I392" s="36" t="e">
        <f t="shared" si="87"/>
        <v>#REF!</v>
      </c>
      <c r="J392" s="36" t="e">
        <f t="shared" si="87"/>
        <v>#REF!</v>
      </c>
      <c r="K392" s="36" t="e">
        <f t="shared" si="87"/>
        <v>#REF!</v>
      </c>
      <c r="L392" s="36" t="e">
        <f t="shared" si="87"/>
        <v>#REF!</v>
      </c>
      <c r="M392" s="36" t="e">
        <f t="shared" si="87"/>
        <v>#REF!</v>
      </c>
      <c r="N392" s="36" t="e">
        <f t="shared" si="87"/>
        <v>#REF!</v>
      </c>
      <c r="O392" s="36" t="e">
        <f t="shared" si="87"/>
        <v>#REF!</v>
      </c>
      <c r="P392" s="36" t="e">
        <f t="shared" si="87"/>
        <v>#REF!</v>
      </c>
    </row>
    <row r="393" spans="2:16" ht="12" customHeight="1"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</row>
    <row r="394" spans="2:16" ht="12" customHeight="1"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</row>
    <row r="395" spans="2:16" ht="12" customHeight="1">
      <c r="B395" s="38" t="s">
        <v>88</v>
      </c>
      <c r="D395" s="39" t="e">
        <f t="shared" ref="D395:P395" si="88">SUM(D389:D394)</f>
        <v>#REF!</v>
      </c>
      <c r="E395" s="39" t="e">
        <f t="shared" si="88"/>
        <v>#REF!</v>
      </c>
      <c r="F395" s="39" t="e">
        <f t="shared" si="88"/>
        <v>#REF!</v>
      </c>
      <c r="G395" s="39" t="e">
        <f t="shared" si="88"/>
        <v>#REF!</v>
      </c>
      <c r="H395" s="39" t="e">
        <f t="shared" si="88"/>
        <v>#REF!</v>
      </c>
      <c r="I395" s="39" t="e">
        <f t="shared" si="88"/>
        <v>#REF!</v>
      </c>
      <c r="J395" s="39" t="e">
        <f t="shared" si="88"/>
        <v>#REF!</v>
      </c>
      <c r="K395" s="39" t="e">
        <f t="shared" si="88"/>
        <v>#REF!</v>
      </c>
      <c r="L395" s="39" t="e">
        <f t="shared" si="88"/>
        <v>#REF!</v>
      </c>
      <c r="M395" s="39" t="e">
        <f t="shared" si="88"/>
        <v>#REF!</v>
      </c>
      <c r="N395" s="39" t="e">
        <f t="shared" si="88"/>
        <v>#REF!</v>
      </c>
      <c r="O395" s="39" t="e">
        <f t="shared" si="88"/>
        <v>#REF!</v>
      </c>
      <c r="P395" s="39" t="e">
        <f t="shared" si="88"/>
        <v>#REF!</v>
      </c>
    </row>
    <row r="396" spans="2:16" ht="12" customHeight="1"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</row>
    <row r="397" spans="2:16" ht="12" customHeight="1">
      <c r="B397" s="30" t="s">
        <v>89</v>
      </c>
      <c r="D397" s="36" t="e">
        <f t="shared" ref="D397:P398" si="89">+D43-D102-D338</f>
        <v>#REF!</v>
      </c>
      <c r="E397" s="36" t="e">
        <f t="shared" si="89"/>
        <v>#REF!</v>
      </c>
      <c r="F397" s="36" t="e">
        <f>+F43-F102-F338</f>
        <v>#REF!</v>
      </c>
      <c r="G397" s="36" t="e">
        <f t="shared" si="89"/>
        <v>#REF!</v>
      </c>
      <c r="H397" s="36" t="e">
        <f t="shared" si="89"/>
        <v>#REF!</v>
      </c>
      <c r="I397" s="36" t="e">
        <f t="shared" si="89"/>
        <v>#REF!</v>
      </c>
      <c r="J397" s="36" t="e">
        <f t="shared" si="89"/>
        <v>#REF!</v>
      </c>
      <c r="K397" s="36" t="e">
        <f t="shared" si="89"/>
        <v>#REF!</v>
      </c>
      <c r="L397" s="36" t="e">
        <f t="shared" si="89"/>
        <v>#REF!</v>
      </c>
      <c r="M397" s="36" t="e">
        <f t="shared" si="89"/>
        <v>#REF!</v>
      </c>
      <c r="N397" s="36" t="e">
        <f t="shared" si="89"/>
        <v>#REF!</v>
      </c>
      <c r="O397" s="36" t="e">
        <f t="shared" si="89"/>
        <v>#REF!</v>
      </c>
      <c r="P397" s="36" t="e">
        <f t="shared" si="89"/>
        <v>#REF!</v>
      </c>
    </row>
    <row r="398" spans="2:16" ht="12" customHeight="1">
      <c r="B398" s="30" t="s">
        <v>90</v>
      </c>
      <c r="D398" s="36" t="e">
        <f t="shared" si="89"/>
        <v>#REF!</v>
      </c>
      <c r="E398" s="36" t="e">
        <f t="shared" si="89"/>
        <v>#REF!</v>
      </c>
      <c r="F398" s="36" t="e">
        <f>+F44-F103-F339</f>
        <v>#REF!</v>
      </c>
      <c r="G398" s="36" t="e">
        <f t="shared" si="89"/>
        <v>#REF!</v>
      </c>
      <c r="H398" s="36" t="e">
        <f t="shared" si="89"/>
        <v>#REF!</v>
      </c>
      <c r="I398" s="36" t="e">
        <f t="shared" si="89"/>
        <v>#REF!</v>
      </c>
      <c r="J398" s="36" t="e">
        <f t="shared" si="89"/>
        <v>#REF!</v>
      </c>
      <c r="K398" s="36" t="e">
        <f t="shared" si="89"/>
        <v>#REF!</v>
      </c>
      <c r="L398" s="36" t="e">
        <f t="shared" si="89"/>
        <v>#REF!</v>
      </c>
      <c r="M398" s="36" t="e">
        <f t="shared" si="89"/>
        <v>#REF!</v>
      </c>
      <c r="N398" s="36" t="e">
        <f t="shared" si="89"/>
        <v>#REF!</v>
      </c>
      <c r="O398" s="36" t="e">
        <f t="shared" si="89"/>
        <v>#REF!</v>
      </c>
      <c r="P398" s="36" t="e">
        <f t="shared" si="89"/>
        <v>#REF!</v>
      </c>
    </row>
    <row r="399" spans="2:16" ht="12" customHeight="1">
      <c r="B399" s="38" t="s">
        <v>91</v>
      </c>
      <c r="D399" s="39" t="e">
        <f t="shared" ref="D399:P399" si="90">SUM(D397:D398)</f>
        <v>#REF!</v>
      </c>
      <c r="E399" s="39" t="e">
        <f t="shared" si="90"/>
        <v>#REF!</v>
      </c>
      <c r="F399" s="39" t="e">
        <f t="shared" si="90"/>
        <v>#REF!</v>
      </c>
      <c r="G399" s="39" t="e">
        <f t="shared" si="90"/>
        <v>#REF!</v>
      </c>
      <c r="H399" s="39" t="e">
        <f t="shared" si="90"/>
        <v>#REF!</v>
      </c>
      <c r="I399" s="39" t="e">
        <f t="shared" si="90"/>
        <v>#REF!</v>
      </c>
      <c r="J399" s="39" t="e">
        <f t="shared" si="90"/>
        <v>#REF!</v>
      </c>
      <c r="K399" s="39" t="e">
        <f t="shared" si="90"/>
        <v>#REF!</v>
      </c>
      <c r="L399" s="39" t="e">
        <f t="shared" si="90"/>
        <v>#REF!</v>
      </c>
      <c r="M399" s="39" t="e">
        <f t="shared" si="90"/>
        <v>#REF!</v>
      </c>
      <c r="N399" s="39" t="e">
        <f t="shared" si="90"/>
        <v>#REF!</v>
      </c>
      <c r="O399" s="39" t="e">
        <f t="shared" si="90"/>
        <v>#REF!</v>
      </c>
      <c r="P399" s="39" t="e">
        <f t="shared" si="90"/>
        <v>#REF!</v>
      </c>
    </row>
    <row r="400" spans="2:16" ht="12" customHeight="1">
      <c r="B400" s="30" t="s">
        <v>72</v>
      </c>
      <c r="D400" s="36" t="e">
        <f t="shared" ref="D400:P401" si="91">+D46-D105-D341</f>
        <v>#REF!</v>
      </c>
      <c r="E400" s="36" t="e">
        <f t="shared" si="91"/>
        <v>#REF!</v>
      </c>
      <c r="F400" s="36" t="e">
        <f>+F46-F105-F341</f>
        <v>#REF!</v>
      </c>
      <c r="G400" s="36" t="e">
        <f t="shared" si="91"/>
        <v>#REF!</v>
      </c>
      <c r="H400" s="36" t="e">
        <f t="shared" si="91"/>
        <v>#REF!</v>
      </c>
      <c r="I400" s="36" t="e">
        <f t="shared" si="91"/>
        <v>#REF!</v>
      </c>
      <c r="J400" s="36" t="e">
        <f t="shared" si="91"/>
        <v>#REF!</v>
      </c>
      <c r="K400" s="36" t="e">
        <f t="shared" si="91"/>
        <v>#REF!</v>
      </c>
      <c r="L400" s="36" t="e">
        <f t="shared" si="91"/>
        <v>#REF!</v>
      </c>
      <c r="M400" s="36" t="e">
        <f t="shared" si="91"/>
        <v>#REF!</v>
      </c>
      <c r="N400" s="36" t="e">
        <f t="shared" si="91"/>
        <v>#REF!</v>
      </c>
      <c r="O400" s="36" t="e">
        <f t="shared" si="91"/>
        <v>#REF!</v>
      </c>
      <c r="P400" s="36" t="e">
        <f t="shared" si="91"/>
        <v>#REF!</v>
      </c>
    </row>
    <row r="401" spans="2:16" ht="12" customHeight="1">
      <c r="B401" s="30" t="s">
        <v>74</v>
      </c>
      <c r="D401" s="36" t="e">
        <f t="shared" si="91"/>
        <v>#REF!</v>
      </c>
      <c r="E401" s="36" t="e">
        <f t="shared" si="91"/>
        <v>#REF!</v>
      </c>
      <c r="F401" s="36" t="e">
        <f>+F47-F106-F342</f>
        <v>#REF!</v>
      </c>
      <c r="G401" s="36" t="e">
        <f t="shared" si="91"/>
        <v>#REF!</v>
      </c>
      <c r="H401" s="36" t="e">
        <f t="shared" si="91"/>
        <v>#REF!</v>
      </c>
      <c r="I401" s="36" t="e">
        <f t="shared" si="91"/>
        <v>#REF!</v>
      </c>
      <c r="J401" s="36" t="e">
        <f t="shared" si="91"/>
        <v>#REF!</v>
      </c>
      <c r="K401" s="36" t="e">
        <f t="shared" si="91"/>
        <v>#REF!</v>
      </c>
      <c r="L401" s="36" t="e">
        <f t="shared" si="91"/>
        <v>#REF!</v>
      </c>
      <c r="M401" s="36" t="e">
        <f t="shared" si="91"/>
        <v>#REF!</v>
      </c>
      <c r="N401" s="36" t="e">
        <f t="shared" si="91"/>
        <v>#REF!</v>
      </c>
      <c r="O401" s="36" t="e">
        <f t="shared" si="91"/>
        <v>#REF!</v>
      </c>
      <c r="P401" s="36" t="e">
        <f t="shared" si="91"/>
        <v>#REF!</v>
      </c>
    </row>
    <row r="402" spans="2:16" ht="12" customHeight="1">
      <c r="B402" s="38" t="s">
        <v>92</v>
      </c>
      <c r="D402" s="39" t="e">
        <f t="shared" ref="D402:P402" si="92">SUM(D400:D401)</f>
        <v>#REF!</v>
      </c>
      <c r="E402" s="39" t="e">
        <f t="shared" si="92"/>
        <v>#REF!</v>
      </c>
      <c r="F402" s="39" t="e">
        <f t="shared" si="92"/>
        <v>#REF!</v>
      </c>
      <c r="G402" s="39" t="e">
        <f t="shared" si="92"/>
        <v>#REF!</v>
      </c>
      <c r="H402" s="39" t="e">
        <f t="shared" si="92"/>
        <v>#REF!</v>
      </c>
      <c r="I402" s="39" t="e">
        <f t="shared" si="92"/>
        <v>#REF!</v>
      </c>
      <c r="J402" s="39" t="e">
        <f t="shared" si="92"/>
        <v>#REF!</v>
      </c>
      <c r="K402" s="39" t="e">
        <f t="shared" si="92"/>
        <v>#REF!</v>
      </c>
      <c r="L402" s="39" t="e">
        <f t="shared" si="92"/>
        <v>#REF!</v>
      </c>
      <c r="M402" s="39" t="e">
        <f t="shared" si="92"/>
        <v>#REF!</v>
      </c>
      <c r="N402" s="39" t="e">
        <f t="shared" si="92"/>
        <v>#REF!</v>
      </c>
      <c r="O402" s="39" t="e">
        <f t="shared" si="92"/>
        <v>#REF!</v>
      </c>
      <c r="P402" s="39" t="e">
        <f t="shared" si="92"/>
        <v>#REF!</v>
      </c>
    </row>
    <row r="403" spans="2:16" ht="12" customHeight="1">
      <c r="B403" s="30" t="s">
        <v>93</v>
      </c>
      <c r="D403" s="36" t="e">
        <f t="shared" ref="D403:P406" si="93">+D49-D108-D344</f>
        <v>#REF!</v>
      </c>
      <c r="E403" s="36" t="e">
        <f t="shared" si="93"/>
        <v>#REF!</v>
      </c>
      <c r="F403" s="36" t="e">
        <f>+F49-F108-F344</f>
        <v>#REF!</v>
      </c>
      <c r="G403" s="36" t="e">
        <f t="shared" si="93"/>
        <v>#REF!</v>
      </c>
      <c r="H403" s="36" t="e">
        <f t="shared" si="93"/>
        <v>#REF!</v>
      </c>
      <c r="I403" s="36" t="e">
        <f t="shared" si="93"/>
        <v>#REF!</v>
      </c>
      <c r="J403" s="36" t="e">
        <f t="shared" si="93"/>
        <v>#REF!</v>
      </c>
      <c r="K403" s="36" t="e">
        <f t="shared" si="93"/>
        <v>#REF!</v>
      </c>
      <c r="L403" s="36" t="e">
        <f t="shared" si="93"/>
        <v>#REF!</v>
      </c>
      <c r="M403" s="36" t="e">
        <f t="shared" si="93"/>
        <v>#REF!</v>
      </c>
      <c r="N403" s="36" t="e">
        <f t="shared" si="93"/>
        <v>#REF!</v>
      </c>
      <c r="O403" s="36" t="e">
        <f t="shared" si="93"/>
        <v>#REF!</v>
      </c>
      <c r="P403" s="36" t="e">
        <f t="shared" si="93"/>
        <v>#REF!</v>
      </c>
    </row>
    <row r="404" spans="2:16" ht="12" customHeight="1">
      <c r="B404" s="30" t="s">
        <v>94</v>
      </c>
      <c r="D404" s="36" t="e">
        <f t="shared" si="93"/>
        <v>#REF!</v>
      </c>
      <c r="E404" s="36" t="e">
        <f t="shared" si="93"/>
        <v>#REF!</v>
      </c>
      <c r="F404" s="36" t="e">
        <f>+F50-F109-F345</f>
        <v>#REF!</v>
      </c>
      <c r="G404" s="36" t="e">
        <f t="shared" si="93"/>
        <v>#REF!</v>
      </c>
      <c r="H404" s="36" t="e">
        <f t="shared" si="93"/>
        <v>#REF!</v>
      </c>
      <c r="I404" s="36" t="e">
        <f t="shared" si="93"/>
        <v>#REF!</v>
      </c>
      <c r="J404" s="36" t="e">
        <f t="shared" si="93"/>
        <v>#REF!</v>
      </c>
      <c r="K404" s="36" t="e">
        <f t="shared" si="93"/>
        <v>#REF!</v>
      </c>
      <c r="L404" s="36" t="e">
        <f t="shared" si="93"/>
        <v>#REF!</v>
      </c>
      <c r="M404" s="36" t="e">
        <f t="shared" si="93"/>
        <v>#REF!</v>
      </c>
      <c r="N404" s="36" t="e">
        <f t="shared" si="93"/>
        <v>#REF!</v>
      </c>
      <c r="O404" s="36" t="e">
        <f t="shared" si="93"/>
        <v>#REF!</v>
      </c>
      <c r="P404" s="36" t="e">
        <f t="shared" si="93"/>
        <v>#REF!</v>
      </c>
    </row>
    <row r="405" spans="2:16" ht="12" customHeight="1">
      <c r="B405" s="30" t="s">
        <v>95</v>
      </c>
      <c r="D405" s="36" t="e">
        <f t="shared" si="93"/>
        <v>#REF!</v>
      </c>
      <c r="E405" s="36" t="e">
        <f t="shared" si="93"/>
        <v>#REF!</v>
      </c>
      <c r="F405" s="36" t="e">
        <f>+F51-F110-F346</f>
        <v>#REF!</v>
      </c>
      <c r="G405" s="36" t="e">
        <f t="shared" si="93"/>
        <v>#REF!</v>
      </c>
      <c r="H405" s="36" t="e">
        <f t="shared" si="93"/>
        <v>#REF!</v>
      </c>
      <c r="I405" s="36" t="e">
        <f t="shared" si="93"/>
        <v>#REF!</v>
      </c>
      <c r="J405" s="36" t="e">
        <f t="shared" si="93"/>
        <v>#REF!</v>
      </c>
      <c r="K405" s="36" t="e">
        <f t="shared" si="93"/>
        <v>#REF!</v>
      </c>
      <c r="L405" s="36" t="e">
        <f t="shared" si="93"/>
        <v>#REF!</v>
      </c>
      <c r="M405" s="36" t="e">
        <f t="shared" si="93"/>
        <v>#REF!</v>
      </c>
      <c r="N405" s="36" t="e">
        <f t="shared" si="93"/>
        <v>#REF!</v>
      </c>
      <c r="O405" s="36" t="e">
        <f t="shared" si="93"/>
        <v>#REF!</v>
      </c>
      <c r="P405" s="36" t="e">
        <f t="shared" si="93"/>
        <v>#REF!</v>
      </c>
    </row>
    <row r="406" spans="2:16" ht="12" customHeight="1">
      <c r="B406" s="30" t="s">
        <v>96</v>
      </c>
      <c r="D406" s="36" t="e">
        <f t="shared" si="93"/>
        <v>#REF!</v>
      </c>
      <c r="E406" s="36" t="e">
        <f t="shared" si="93"/>
        <v>#REF!</v>
      </c>
      <c r="F406" s="36" t="e">
        <f>+F52-F111-F347</f>
        <v>#REF!</v>
      </c>
      <c r="G406" s="36" t="e">
        <f t="shared" si="93"/>
        <v>#REF!</v>
      </c>
      <c r="H406" s="36" t="e">
        <f t="shared" si="93"/>
        <v>#REF!</v>
      </c>
      <c r="I406" s="36" t="e">
        <f t="shared" si="93"/>
        <v>#REF!</v>
      </c>
      <c r="J406" s="36" t="e">
        <f t="shared" si="93"/>
        <v>#REF!</v>
      </c>
      <c r="K406" s="36" t="e">
        <f t="shared" si="93"/>
        <v>#REF!</v>
      </c>
      <c r="L406" s="36" t="e">
        <f t="shared" si="93"/>
        <v>#REF!</v>
      </c>
      <c r="M406" s="36" t="e">
        <f t="shared" si="93"/>
        <v>#REF!</v>
      </c>
      <c r="N406" s="36" t="e">
        <f t="shared" si="93"/>
        <v>#REF!</v>
      </c>
      <c r="O406" s="36" t="e">
        <f t="shared" si="93"/>
        <v>#REF!</v>
      </c>
      <c r="P406" s="36" t="e">
        <f t="shared" si="93"/>
        <v>#REF!</v>
      </c>
    </row>
    <row r="407" spans="2:16" ht="12.75" customHeight="1">
      <c r="B407" s="38" t="s">
        <v>97</v>
      </c>
      <c r="D407" s="39" t="e">
        <f t="shared" ref="D407:P407" si="94">SUM(D403:D406)</f>
        <v>#REF!</v>
      </c>
      <c r="E407" s="39" t="e">
        <f t="shared" si="94"/>
        <v>#REF!</v>
      </c>
      <c r="F407" s="39" t="e">
        <f t="shared" si="94"/>
        <v>#REF!</v>
      </c>
      <c r="G407" s="39" t="e">
        <f t="shared" si="94"/>
        <v>#REF!</v>
      </c>
      <c r="H407" s="39" t="e">
        <f t="shared" si="94"/>
        <v>#REF!</v>
      </c>
      <c r="I407" s="39" t="e">
        <f t="shared" si="94"/>
        <v>#REF!</v>
      </c>
      <c r="J407" s="39" t="e">
        <f t="shared" si="94"/>
        <v>#REF!</v>
      </c>
      <c r="K407" s="39" t="e">
        <f t="shared" si="94"/>
        <v>#REF!</v>
      </c>
      <c r="L407" s="39" t="e">
        <f t="shared" si="94"/>
        <v>#REF!</v>
      </c>
      <c r="M407" s="39" t="e">
        <f t="shared" si="94"/>
        <v>#REF!</v>
      </c>
      <c r="N407" s="39" t="e">
        <f t="shared" si="94"/>
        <v>#REF!</v>
      </c>
      <c r="O407" s="39" t="e">
        <f t="shared" si="94"/>
        <v>#REF!</v>
      </c>
      <c r="P407" s="39" t="e">
        <f t="shared" si="94"/>
        <v>#REF!</v>
      </c>
    </row>
    <row r="408" spans="2:16" s="40" customFormat="1" ht="12.75" customHeight="1">
      <c r="B408" s="40" t="s">
        <v>98</v>
      </c>
      <c r="D408" s="36" t="e">
        <f>+D54-D114-D350</f>
        <v>#REF!</v>
      </c>
      <c r="E408" s="36" t="e">
        <f t="shared" ref="E408:P408" si="95">+E54-E114-E350</f>
        <v>#REF!</v>
      </c>
      <c r="F408" s="36" t="e">
        <f>+F54-F114-F350</f>
        <v>#REF!</v>
      </c>
      <c r="G408" s="36" t="e">
        <f t="shared" si="95"/>
        <v>#REF!</v>
      </c>
      <c r="H408" s="36" t="e">
        <f t="shared" si="95"/>
        <v>#REF!</v>
      </c>
      <c r="I408" s="36" t="e">
        <f t="shared" si="95"/>
        <v>#REF!</v>
      </c>
      <c r="J408" s="36" t="e">
        <f t="shared" si="95"/>
        <v>#REF!</v>
      </c>
      <c r="K408" s="36" t="e">
        <f t="shared" si="95"/>
        <v>#REF!</v>
      </c>
      <c r="L408" s="36" t="e">
        <f t="shared" si="95"/>
        <v>#REF!</v>
      </c>
      <c r="M408" s="36" t="e">
        <f t="shared" si="95"/>
        <v>#REF!</v>
      </c>
      <c r="N408" s="36" t="e">
        <f t="shared" si="95"/>
        <v>#REF!</v>
      </c>
      <c r="O408" s="36" t="e">
        <f t="shared" si="95"/>
        <v>#REF!</v>
      </c>
      <c r="P408" s="36" t="e">
        <f t="shared" si="95"/>
        <v>#REF!</v>
      </c>
    </row>
    <row r="409" spans="2:16" s="40" customFormat="1" ht="12.75" customHeight="1">
      <c r="B409" s="38" t="s">
        <v>113</v>
      </c>
      <c r="C409" s="30"/>
      <c r="D409" s="39" t="e">
        <f>SUM(D408)</f>
        <v>#REF!</v>
      </c>
      <c r="E409" s="39" t="e">
        <f t="shared" ref="E409:P409" si="96">SUM(E408)</f>
        <v>#REF!</v>
      </c>
      <c r="F409" s="39" t="e">
        <f t="shared" si="96"/>
        <v>#REF!</v>
      </c>
      <c r="G409" s="39" t="e">
        <f t="shared" si="96"/>
        <v>#REF!</v>
      </c>
      <c r="H409" s="39" t="e">
        <f t="shared" si="96"/>
        <v>#REF!</v>
      </c>
      <c r="I409" s="39" t="e">
        <f t="shared" si="96"/>
        <v>#REF!</v>
      </c>
      <c r="J409" s="39" t="e">
        <f t="shared" si="96"/>
        <v>#REF!</v>
      </c>
      <c r="K409" s="39" t="e">
        <f t="shared" si="96"/>
        <v>#REF!</v>
      </c>
      <c r="L409" s="39" t="e">
        <f t="shared" si="96"/>
        <v>#REF!</v>
      </c>
      <c r="M409" s="39" t="e">
        <f t="shared" si="96"/>
        <v>#REF!</v>
      </c>
      <c r="N409" s="39" t="e">
        <f t="shared" si="96"/>
        <v>#REF!</v>
      </c>
      <c r="O409" s="39" t="e">
        <f t="shared" si="96"/>
        <v>#REF!</v>
      </c>
      <c r="P409" s="39" t="e">
        <f t="shared" si="96"/>
        <v>#REF!</v>
      </c>
    </row>
    <row r="410" spans="2:16" ht="12" customHeight="1">
      <c r="B410" s="30" t="s">
        <v>99</v>
      </c>
      <c r="D410" s="36">
        <f t="shared" ref="D410:P410" si="97">+D56-D115-D351</f>
        <v>0</v>
      </c>
      <c r="E410" s="36">
        <f t="shared" si="97"/>
        <v>0</v>
      </c>
      <c r="F410" s="36">
        <f>+F56-F115-F351</f>
        <v>0</v>
      </c>
      <c r="G410" s="36">
        <f t="shared" si="97"/>
        <v>0</v>
      </c>
      <c r="H410" s="36">
        <f t="shared" si="97"/>
        <v>0</v>
      </c>
      <c r="I410" s="36">
        <f t="shared" si="97"/>
        <v>0</v>
      </c>
      <c r="J410" s="36">
        <f t="shared" si="97"/>
        <v>0</v>
      </c>
      <c r="K410" s="36">
        <f t="shared" si="97"/>
        <v>0</v>
      </c>
      <c r="L410" s="36">
        <f t="shared" si="97"/>
        <v>0</v>
      </c>
      <c r="M410" s="36">
        <f t="shared" si="97"/>
        <v>0</v>
      </c>
      <c r="N410" s="36">
        <f t="shared" si="97"/>
        <v>0</v>
      </c>
      <c r="O410" s="36">
        <f t="shared" si="97"/>
        <v>0</v>
      </c>
      <c r="P410" s="36">
        <f t="shared" si="97"/>
        <v>0</v>
      </c>
    </row>
    <row r="411" spans="2:16" ht="12" customHeight="1">
      <c r="B411" s="38" t="s">
        <v>100</v>
      </c>
      <c r="D411" s="39" t="e">
        <f>SUM(D399,D402,D407,D409,D410)</f>
        <v>#REF!</v>
      </c>
      <c r="E411" s="39" t="e">
        <f t="shared" ref="E411:P411" si="98">SUM(E399,E402,E407,E409,E410)</f>
        <v>#REF!</v>
      </c>
      <c r="F411" s="39" t="e">
        <f t="shared" si="98"/>
        <v>#REF!</v>
      </c>
      <c r="G411" s="39" t="e">
        <f t="shared" si="98"/>
        <v>#REF!</v>
      </c>
      <c r="H411" s="39" t="e">
        <f t="shared" si="98"/>
        <v>#REF!</v>
      </c>
      <c r="I411" s="39" t="e">
        <f t="shared" si="98"/>
        <v>#REF!</v>
      </c>
      <c r="J411" s="39" t="e">
        <f t="shared" si="98"/>
        <v>#REF!</v>
      </c>
      <c r="K411" s="39" t="e">
        <f t="shared" si="98"/>
        <v>#REF!</v>
      </c>
      <c r="L411" s="39" t="e">
        <f t="shared" si="98"/>
        <v>#REF!</v>
      </c>
      <c r="M411" s="39" t="e">
        <f t="shared" si="98"/>
        <v>#REF!</v>
      </c>
      <c r="N411" s="39" t="e">
        <f t="shared" si="98"/>
        <v>#REF!</v>
      </c>
      <c r="O411" s="39" t="e">
        <f t="shared" si="98"/>
        <v>#REF!</v>
      </c>
      <c r="P411" s="39" t="e">
        <f t="shared" si="98"/>
        <v>#REF!</v>
      </c>
    </row>
    <row r="412" spans="2:16" ht="12" customHeight="1"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</row>
    <row r="413" spans="2:16" ht="12" customHeight="1">
      <c r="B413" s="41" t="s">
        <v>1</v>
      </c>
      <c r="D413" s="42" t="e">
        <f t="shared" ref="D413:P413" si="99">SUM(D368,D378,D387,D395,D411)</f>
        <v>#REF!</v>
      </c>
      <c r="E413" s="42" t="e">
        <f t="shared" si="99"/>
        <v>#REF!</v>
      </c>
      <c r="F413" s="42" t="e">
        <f>SUM(F368,F378,F387,F395,F411)</f>
        <v>#REF!</v>
      </c>
      <c r="G413" s="42" t="e">
        <f t="shared" si="99"/>
        <v>#REF!</v>
      </c>
      <c r="H413" s="42" t="e">
        <f t="shared" si="99"/>
        <v>#REF!</v>
      </c>
      <c r="I413" s="42" t="e">
        <f t="shared" si="99"/>
        <v>#REF!</v>
      </c>
      <c r="J413" s="42" t="e">
        <f t="shared" si="99"/>
        <v>#REF!</v>
      </c>
      <c r="K413" s="42" t="e">
        <f t="shared" si="99"/>
        <v>#REF!</v>
      </c>
      <c r="L413" s="42" t="e">
        <f t="shared" si="99"/>
        <v>#REF!</v>
      </c>
      <c r="M413" s="42" t="e">
        <f t="shared" si="99"/>
        <v>#REF!</v>
      </c>
      <c r="N413" s="42" t="e">
        <f t="shared" si="99"/>
        <v>#REF!</v>
      </c>
      <c r="O413" s="42" t="e">
        <f t="shared" si="99"/>
        <v>#REF!</v>
      </c>
      <c r="P413" s="42" t="e">
        <f t="shared" si="99"/>
        <v>#REF!</v>
      </c>
    </row>
    <row r="414" spans="2:16" ht="12" customHeight="1">
      <c r="B414" s="41" t="s">
        <v>114</v>
      </c>
      <c r="D414" s="42" t="e">
        <f>+D413-D411</f>
        <v>#REF!</v>
      </c>
      <c r="E414" s="42" t="e">
        <f t="shared" ref="E414:P414" si="100">+E413-E411</f>
        <v>#REF!</v>
      </c>
      <c r="F414" s="42" t="e">
        <f t="shared" si="100"/>
        <v>#REF!</v>
      </c>
      <c r="G414" s="42" t="e">
        <f t="shared" si="100"/>
        <v>#REF!</v>
      </c>
      <c r="H414" s="42" t="e">
        <f t="shared" si="100"/>
        <v>#REF!</v>
      </c>
      <c r="I414" s="42" t="e">
        <f t="shared" si="100"/>
        <v>#REF!</v>
      </c>
      <c r="J414" s="42" t="e">
        <f t="shared" si="100"/>
        <v>#REF!</v>
      </c>
      <c r="K414" s="42" t="e">
        <f t="shared" si="100"/>
        <v>#REF!</v>
      </c>
      <c r="L414" s="42" t="e">
        <f t="shared" si="100"/>
        <v>#REF!</v>
      </c>
      <c r="M414" s="42" t="e">
        <f t="shared" si="100"/>
        <v>#REF!</v>
      </c>
      <c r="N414" s="42" t="e">
        <f t="shared" si="100"/>
        <v>#REF!</v>
      </c>
      <c r="O414" s="42" t="e">
        <f t="shared" si="100"/>
        <v>#REF!</v>
      </c>
      <c r="P414" s="42" t="e">
        <f t="shared" si="100"/>
        <v>#REF!</v>
      </c>
    </row>
    <row r="415" spans="2:16" ht="12" customHeight="1">
      <c r="B415" s="40"/>
      <c r="C415" s="40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</row>
    <row r="416" spans="2:16" ht="12" customHeight="1">
      <c r="B416" s="40"/>
      <c r="C416" s="40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</row>
    <row r="417" spans="2:18" ht="12" customHeight="1">
      <c r="B417" s="40"/>
      <c r="C417" s="40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</row>
    <row r="418" spans="2:18" ht="12" customHeight="1">
      <c r="B418" s="34" t="s">
        <v>115</v>
      </c>
      <c r="F418" s="35"/>
      <c r="L418" s="36"/>
    </row>
    <row r="419" spans="2:18" ht="12" customHeight="1"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</row>
    <row r="420" spans="2:18" ht="12" customHeight="1">
      <c r="B420" s="30" t="s">
        <v>65</v>
      </c>
      <c r="D420" s="37" t="e">
        <f t="array" ref="D420">SUM(IF("612014"='[3]B-GP'!$G$6112:$G$13000,1,0)*IF("10"='[3]B-GP'!$AC$6112:$AC$13000,1,0)*('[3]B-GP'!M$6112:M$13000))-D456</f>
        <v>#REF!</v>
      </c>
      <c r="E420" s="36" t="e">
        <f t="array" ref="E420">SUM(IF("612014"='[3]B-GP'!$G$6112:$G$13000,1,0)*IF("10"='[3]B-GP'!$AC$6112:$AC$13000,1,0)*('[3]B-GP'!N$6112:N$13000))-E456</f>
        <v>#REF!</v>
      </c>
      <c r="F420" s="36" t="e">
        <f t="array" ref="F420">SUM(IF("612014"='[3]B-GP'!$G$6112:$G$13000,1,0)*IF("10"='[3]B-GP'!$AC$6112:$AC$13000,1,0)*('[3]B-GP'!O$6112:O$13000))-F456</f>
        <v>#REF!</v>
      </c>
      <c r="G420" s="36" t="e">
        <f t="array" ref="G420">SUM(IF("612014"='[3]B-GP'!$G$6112:$G$13000,1,0)*IF("10"='[3]B-GP'!$AC$6112:$AC$13000,1,0)*('[3]B-GP'!P$6112:P$13000))-G456</f>
        <v>#REF!</v>
      </c>
      <c r="H420" s="36" t="e">
        <f t="array" ref="H420">SUM(IF("612014"='[3]B-GP'!$G$6112:$G$13000,1,0)*IF("10"='[3]B-GP'!$AC$6112:$AC$13000,1,0)*('[3]B-GP'!Q$6112:Q$13000))-H456</f>
        <v>#REF!</v>
      </c>
      <c r="I420" s="36" t="e">
        <f t="array" ref="I420">SUM(IF("612014"='[3]B-GP'!$G$6112:$G$13000,1,0)*IF("10"='[3]B-GP'!$AC$6112:$AC$13000,1,0)*('[3]B-GP'!R$6112:R$13000))-I456</f>
        <v>#REF!</v>
      </c>
      <c r="J420" s="36" t="e">
        <f t="array" ref="J420">SUM(IF("612014"='[3]B-GP'!$G$6112:$G$13000,1,0)*IF("10"='[3]B-GP'!$AC$6112:$AC$13000,1,0)*('[3]B-GP'!S$6112:S$13000))-J456</f>
        <v>#REF!</v>
      </c>
      <c r="K420" s="36" t="e">
        <f t="array" ref="K420">SUM(IF("612014"='[3]B-GP'!$G$6112:$G$13000,1,0)*IF("10"='[3]B-GP'!$AC$6112:$AC$13000,1,0)*('[3]B-GP'!T$6112:T$13000))-K456</f>
        <v>#REF!</v>
      </c>
      <c r="L420" s="36" t="e">
        <f t="array" ref="L420">SUM(IF("612014"='[3]B-GP'!$G$6112:$G$13000,1,0)*IF("10"='[3]B-GP'!$AC$6112:$AC$13000,1,0)*('[3]B-GP'!U$6112:U$13000))-L456</f>
        <v>#REF!</v>
      </c>
      <c r="M420" s="36" t="e">
        <f t="array" ref="M420">SUM(IF("612014"='[3]B-GP'!$G$6112:$G$13000,1,0)*IF("10"='[3]B-GP'!$AC$6112:$AC$13000,1,0)*('[3]B-GP'!V$6112:V$13000))-M456</f>
        <v>#REF!</v>
      </c>
      <c r="N420" s="36" t="e">
        <f t="array" ref="N420">SUM(IF("612014"='[3]B-GP'!$G$6112:$G$13000,1,0)*IF("10"='[3]B-GP'!$AC$6112:$AC$13000,1,0)*('[3]B-GP'!W$6112:W$13000))-N456</f>
        <v>#REF!</v>
      </c>
      <c r="O420" s="36" t="e">
        <f t="array" ref="O420">SUM(IF("612014"='[3]B-GP'!$G$6112:$G$13000,1,0)*IF("10"='[3]B-GP'!$AC$6112:$AC$13000,1,0)*('[3]B-GP'!X$6112:X$13000))-O456</f>
        <v>#REF!</v>
      </c>
      <c r="P420" s="36" t="e">
        <f>CHOOSE([3]MES!$E$10,SUM(D420),SUM(D420:E420),SUM(D420:F420),SUM(D420:G420),SUM(D420:H420),SUM(D420:I420),SUM(D420:J420),SUM(D420:K420),SUM(D420:L420),SUM(D420:M420),SUM(D420:N420),SUM(D420:O420))</f>
        <v>#REF!</v>
      </c>
    </row>
    <row r="421" spans="2:18" ht="12" customHeight="1">
      <c r="B421" s="30" t="s">
        <v>66</v>
      </c>
      <c r="D421" s="37" t="e">
        <f t="array" ref="D421">SUM(IF("612095"='[3]B-GP'!$G$6112:$G$13000,1,0)*IF("10"='[3]B-GP'!$AC$6112:$AC$13000,1,0)*('[3]B-GP'!M$6112:M$13000))</f>
        <v>#REF!</v>
      </c>
      <c r="E421" s="36" t="e">
        <f t="array" ref="E421">SUM(IF("612095"='[3]B-GP'!$G$6112:$G$13000,1,0)*IF("10"='[3]B-GP'!$AC$6112:$AC$13000,1,0)*('[3]B-GP'!N$6112:N$13000))</f>
        <v>#REF!</v>
      </c>
      <c r="F421" s="36" t="e">
        <f t="array" ref="F421">SUM(IF("612095"='[3]B-GP'!$G$6112:$G$13000,1,0)*IF("10"='[3]B-GP'!$AC$6112:$AC$13000,1,0)*('[3]B-GP'!O$6112:O$13000))</f>
        <v>#REF!</v>
      </c>
      <c r="G421" s="36" t="e">
        <f t="array" ref="G421">SUM(IF("612095"='[3]B-GP'!$G$6112:$G$13000,1,0)*IF("10"='[3]B-GP'!$AC$6112:$AC$13000,1,0)*('[3]B-GP'!P$6112:P$13000))</f>
        <v>#REF!</v>
      </c>
      <c r="H421" s="36" t="e">
        <f t="array" ref="H421">SUM(IF("612095"='[3]B-GP'!$G$6112:$G$13000,1,0)*IF("10"='[3]B-GP'!$AC$6112:$AC$13000,1,0)*('[3]B-GP'!Q$6112:Q$13000))</f>
        <v>#REF!</v>
      </c>
      <c r="I421" s="36" t="e">
        <f t="array" ref="I421">SUM(IF("612095"='[3]B-GP'!$G$6112:$G$13000,1,0)*IF("10"='[3]B-GP'!$AC$6112:$AC$13000,1,0)*('[3]B-GP'!R$6112:R$13000))</f>
        <v>#REF!</v>
      </c>
      <c r="J421" s="36" t="e">
        <f t="array" ref="J421">SUM(IF("612095"='[3]B-GP'!$G$6112:$G$13000,1,0)*IF("10"='[3]B-GP'!$AC$6112:$AC$13000,1,0)*('[3]B-GP'!S$6112:S$13000))</f>
        <v>#REF!</v>
      </c>
      <c r="K421" s="36" t="e">
        <f t="array" ref="K421">SUM(IF("612095"='[3]B-GP'!$G$6112:$G$13000,1,0)*IF("10"='[3]B-GP'!$AC$6112:$AC$13000,1,0)*('[3]B-GP'!T$6112:T$13000))</f>
        <v>#REF!</v>
      </c>
      <c r="L421" s="36" t="e">
        <f t="array" ref="L421">SUM(IF("612095"='[3]B-GP'!$G$6112:$G$13000,1,0)*IF("10"='[3]B-GP'!$AC$6112:$AC$13000,1,0)*('[3]B-GP'!U$6112:U$13000))</f>
        <v>#REF!</v>
      </c>
      <c r="M421" s="36" t="e">
        <f t="array" ref="M421">SUM(IF("612095"='[3]B-GP'!$G$6112:$G$13000,1,0)*IF("10"='[3]B-GP'!$AC$6112:$AC$13000,1,0)*('[3]B-GP'!V$6112:V$13000))</f>
        <v>#REF!</v>
      </c>
      <c r="N421" s="36" t="e">
        <f t="array" ref="N421">SUM(IF("612095"='[3]B-GP'!$G$6112:$G$13000,1,0)*IF("10"='[3]B-GP'!$AC$6112:$AC$13000,1,0)*('[3]B-GP'!W$6112:W$13000))</f>
        <v>#REF!</v>
      </c>
      <c r="O421" s="36" t="e">
        <f t="array" ref="O421">SUM(IF("612095"='[3]B-GP'!$G$6112:$G$13000,1,0)*IF("10"='[3]B-GP'!$AC$6112:$AC$13000,1,0)*('[3]B-GP'!X$6112:X$13000))</f>
        <v>#REF!</v>
      </c>
      <c r="P421" s="36" t="e">
        <f>CHOOSE([3]MES!$E$10,SUM(D421),SUM(D421:E421),SUM(D421:F421),SUM(D421:G421),SUM(D421:H421),SUM(D421:I421),SUM(D421:J421),SUM(D421:K421),SUM(D421:L421),SUM(D421:M421),SUM(D421:N421),SUM(D421:O421))</f>
        <v>#REF!</v>
      </c>
    </row>
    <row r="422" spans="2:18" ht="12" customHeight="1">
      <c r="B422" s="30" t="s">
        <v>67</v>
      </c>
      <c r="D422" s="36" t="e">
        <f t="array" ref="D422">SUM(IF("61"='[3]B-GP'!$C$6112:$C$13000,1,0)*IF("12"='[3]B-GP'!$AC$6112:$AC$13000,1,0)*('[3]B-GP'!M$6112:M$13000))-D457</f>
        <v>#REF!</v>
      </c>
      <c r="E422" s="36" t="e">
        <f t="array" ref="E422">SUM(IF("61"='[3]B-GP'!$C$6112:$C$13000,1,0)*IF("12"='[3]B-GP'!$AC$6112:$AC$13000,1,0)*('[3]B-GP'!N$6112:N$13000))-E457</f>
        <v>#REF!</v>
      </c>
      <c r="F422" s="36" t="e">
        <f t="array" ref="F422">SUM(IF("61"='[3]B-GP'!$C$6112:$C$13000,1,0)*IF("12"='[3]B-GP'!$AC$6112:$AC$13000,1,0)*('[3]B-GP'!O$6112:O$13000))-F457</f>
        <v>#REF!</v>
      </c>
      <c r="G422" s="36" t="e">
        <f t="array" ref="G422">SUM(IF("61"='[3]B-GP'!$C$6112:$C$13000,1,0)*IF("12"='[3]B-GP'!$AC$6112:$AC$13000,1,0)*('[3]B-GP'!P$6112:P$13000))-G457</f>
        <v>#REF!</v>
      </c>
      <c r="H422" s="36" t="e">
        <f t="array" ref="H422">SUM(IF("61"='[3]B-GP'!$C$6112:$C$13000,1,0)*IF("12"='[3]B-GP'!$AC$6112:$AC$13000,1,0)*('[3]B-GP'!Q$6112:Q$13000))-H457</f>
        <v>#REF!</v>
      </c>
      <c r="I422" s="36" t="e">
        <f t="array" ref="I422">SUM(IF("61"='[3]B-GP'!$C$6112:$C$13000,1,0)*IF("12"='[3]B-GP'!$AC$6112:$AC$13000,1,0)*('[3]B-GP'!R$6112:R$13000))-I457</f>
        <v>#REF!</v>
      </c>
      <c r="J422" s="36" t="e">
        <f t="array" ref="J422">SUM(IF("61"='[3]B-GP'!$C$6112:$C$13000,1,0)*IF("12"='[3]B-GP'!$AC$6112:$AC$13000,1,0)*('[3]B-GP'!S$6112:S$13000))-J457</f>
        <v>#REF!</v>
      </c>
      <c r="K422" s="36" t="e">
        <f t="array" ref="K422">SUM(IF("61"='[3]B-GP'!$C$6112:$C$13000,1,0)*IF("12"='[3]B-GP'!$AC$6112:$AC$13000,1,0)*('[3]B-GP'!T$6112:T$13000))-K457</f>
        <v>#REF!</v>
      </c>
      <c r="L422" s="36" t="e">
        <f t="array" ref="L422">SUM(IF("61"='[3]B-GP'!$C$6112:$C$13000,1,0)*IF("12"='[3]B-GP'!$AC$6112:$AC$13000,1,0)*('[3]B-GP'!U$6112:U$13000))-L457</f>
        <v>#REF!</v>
      </c>
      <c r="M422" s="36" t="e">
        <f t="array" ref="M422">SUM(IF("61"='[3]B-GP'!$C$6112:$C$13000,1,0)*IF("12"='[3]B-GP'!$AC$6112:$AC$13000,1,0)*('[3]B-GP'!V$6112:V$13000))-M457</f>
        <v>#REF!</v>
      </c>
      <c r="N422" s="36" t="e">
        <f t="array" ref="N422">SUM(IF("61"='[3]B-GP'!$C$6112:$C$13000,1,0)*IF("12"='[3]B-GP'!$AC$6112:$AC$13000,1,0)*('[3]B-GP'!W$6112:W$13000))-N457</f>
        <v>#REF!</v>
      </c>
      <c r="O422" s="36" t="e">
        <f t="array" ref="O422">SUM(IF("61"='[3]B-GP'!$C$6112:$C$13000,1,0)*IF("12"='[3]B-GP'!$AC$6112:$AC$13000,1,0)*('[3]B-GP'!X$6112:X$13000))-O457</f>
        <v>#REF!</v>
      </c>
      <c r="P422" s="36" t="e">
        <f>CHOOSE([3]MES!$E$10,SUM(D422),SUM(D422:E422),SUM(D422:F422),SUM(D422:G422),SUM(D422:H422),SUM(D422:I422),SUM(D422:J422),SUM(D422:K422),SUM(D422:L422),SUM(D422:M422),SUM(D422:N422),SUM(D422:O422))</f>
        <v>#REF!</v>
      </c>
    </row>
    <row r="423" spans="2:18" ht="12" customHeight="1">
      <c r="B423" s="30" t="s">
        <v>68</v>
      </c>
      <c r="D423" s="36" t="e">
        <f t="array" ref="D423">SUM(IF("61"='[3]B-GP'!$C$6112:$C$13000,1,0)*IF("16"='[3]B-GP'!$AC$6112:$AC$13000,1,0)*('[3]B-GP'!M$6112:M$13000))</f>
        <v>#REF!</v>
      </c>
      <c r="E423" s="36" t="e">
        <f t="array" ref="E423">SUM(IF("61"='[3]B-GP'!$C$6112:$C$13000,1,0)*IF("16"='[3]B-GP'!$AC$6112:$AC$13000,1,0)*('[3]B-GP'!N$6112:N$13000))</f>
        <v>#REF!</v>
      </c>
      <c r="F423" s="36" t="e">
        <f t="array" ref="F423">SUM(IF("61"='[3]B-GP'!$C$6112:$C$13000,1,0)*IF("16"='[3]B-GP'!$AC$6112:$AC$13000,1,0)*('[3]B-GP'!O$6112:O$13000))</f>
        <v>#REF!</v>
      </c>
      <c r="G423" s="36" t="e">
        <f t="array" ref="G423">SUM(IF("61"='[3]B-GP'!$C$6112:$C$13000,1,0)*IF("16"='[3]B-GP'!$AC$6112:$AC$13000,1,0)*('[3]B-GP'!P$6112:P$13000))</f>
        <v>#REF!</v>
      </c>
      <c r="H423" s="36" t="e">
        <f t="array" ref="H423">SUM(IF("61"='[3]B-GP'!$C$6112:$C$13000,1,0)*IF("16"='[3]B-GP'!$AC$6112:$AC$13000,1,0)*('[3]B-GP'!Q$6112:Q$13000))</f>
        <v>#REF!</v>
      </c>
      <c r="I423" s="36" t="e">
        <f t="array" ref="I423">SUM(IF("61"='[3]B-GP'!$C$6112:$C$13000,1,0)*IF("16"='[3]B-GP'!$AC$6112:$AC$13000,1,0)*('[3]B-GP'!R$6112:R$13000))</f>
        <v>#REF!</v>
      </c>
      <c r="J423" s="36" t="e">
        <f t="array" ref="J423">SUM(IF("61"='[3]B-GP'!$C$6112:$C$13000,1,0)*IF("16"='[3]B-GP'!$AC$6112:$AC$13000,1,0)*('[3]B-GP'!S$6112:S$13000))</f>
        <v>#REF!</v>
      </c>
      <c r="K423" s="36" t="e">
        <f t="array" ref="K423">SUM(IF("61"='[3]B-GP'!$C$6112:$C$13000,1,0)*IF("16"='[3]B-GP'!$AC$6112:$AC$13000,1,0)*('[3]B-GP'!T$6112:T$13000))</f>
        <v>#REF!</v>
      </c>
      <c r="L423" s="36" t="e">
        <f t="array" ref="L423">SUM(IF("61"='[3]B-GP'!$C$6112:$C$13000,1,0)*IF("16"='[3]B-GP'!$AC$6112:$AC$13000,1,0)*('[3]B-GP'!U$6112:U$13000))</f>
        <v>#REF!</v>
      </c>
      <c r="M423" s="36" t="e">
        <f t="array" ref="M423">SUM(IF("61"='[3]B-GP'!$C$6112:$C$13000,1,0)*IF("16"='[3]B-GP'!$AC$6112:$AC$13000,1,0)*('[3]B-GP'!V$6112:V$13000))</f>
        <v>#REF!</v>
      </c>
      <c r="N423" s="36" t="e">
        <f t="array" ref="N423">SUM(IF("61"='[3]B-GP'!$C$6112:$C$13000,1,0)*IF("16"='[3]B-GP'!$AC$6112:$AC$13000,1,0)*('[3]B-GP'!W$6112:W$13000))</f>
        <v>#REF!</v>
      </c>
      <c r="O423" s="36" t="e">
        <f t="array" ref="O423">SUM(IF("61"='[3]B-GP'!$C$6112:$C$13000,1,0)*IF("16"='[3]B-GP'!$AC$6112:$AC$13000,1,0)*('[3]B-GP'!X$6112:X$13000))</f>
        <v>#REF!</v>
      </c>
      <c r="P423" s="36" t="e">
        <f>CHOOSE([3]MES!$E$10,SUM(D423),SUM(D423:E423),SUM(D423:F423),SUM(D423:G423),SUM(D423:H423),SUM(D423:I423),SUM(D423:J423),SUM(D423:K423),SUM(D423:L423),SUM(D423:M423),SUM(D423:N423),SUM(D423:O423))</f>
        <v>#REF!</v>
      </c>
      <c r="R423" s="36"/>
    </row>
    <row r="424" spans="2:18" ht="12" customHeight="1">
      <c r="B424" s="30" t="s">
        <v>69</v>
      </c>
      <c r="D424" s="36" t="e">
        <f t="array" ref="D424">SUM(IF("613595"='[3]B-GP'!$G$6112:$G$13000,1,0)*('[3]B-GP'!M$6112:M$13000))</f>
        <v>#REF!</v>
      </c>
      <c r="E424" s="36" t="e">
        <f t="array" ref="E424">SUM(IF("613595"='[3]B-GP'!$G$6112:$G$13000,1,0)*('[3]B-GP'!N$6112:N$13000))</f>
        <v>#REF!</v>
      </c>
      <c r="F424" s="36" t="e">
        <f t="array" ref="F424">SUM(IF("613595"='[3]B-GP'!$G$6112:$G$13000,1,0)*('[3]B-GP'!O$6112:O$13000))</f>
        <v>#REF!</v>
      </c>
      <c r="G424" s="36" t="e">
        <f t="array" ref="G424">SUM(IF("613595"='[3]B-GP'!$G$6112:$G$13000,1,0)*('[3]B-GP'!P$6112:P$13000))</f>
        <v>#REF!</v>
      </c>
      <c r="H424" s="36" t="e">
        <f t="array" ref="H424">SUM(IF("613595"='[3]B-GP'!$G$6112:$G$13000,1,0)*('[3]B-GP'!Q$6112:Q$13000))</f>
        <v>#REF!</v>
      </c>
      <c r="I424" s="36" t="e">
        <f t="array" ref="I424">SUM(IF("613595"='[3]B-GP'!$G$6112:$G$13000,1,0)*('[3]B-GP'!R$6112:R$13000))</f>
        <v>#REF!</v>
      </c>
      <c r="J424" s="36" t="e">
        <f t="array" ref="J424">SUM(IF("613595"='[3]B-GP'!$G$6112:$G$13000,1,0)*('[3]B-GP'!S$6112:S$13000))</f>
        <v>#REF!</v>
      </c>
      <c r="K424" s="36" t="e">
        <f t="array" ref="K424">SUM(IF("613595"='[3]B-GP'!$G$6112:$G$13000,1,0)*('[3]B-GP'!T$6112:T$13000))</f>
        <v>#REF!</v>
      </c>
      <c r="L424" s="36" t="e">
        <f t="array" ref="L424">SUM(IF("613595"='[3]B-GP'!$G$6112:$G$13000,1,0)*('[3]B-GP'!U$6112:U$13000))</f>
        <v>#REF!</v>
      </c>
      <c r="M424" s="36" t="e">
        <f t="array" ref="M424">SUM(IF("613595"='[3]B-GP'!$G$6112:$G$13000,1,0)*('[3]B-GP'!V$6112:V$13000))</f>
        <v>#REF!</v>
      </c>
      <c r="N424" s="36" t="e">
        <f t="array" ref="N424">SUM(IF("613595"='[3]B-GP'!$G$6112:$G$13000,1,0)*('[3]B-GP'!W$6112:W$13000))</f>
        <v>#REF!</v>
      </c>
      <c r="O424" s="36" t="e">
        <f t="array" ref="O424">SUM(IF("613595"='[3]B-GP'!$G$6112:$G$13000,1,0)*('[3]B-GP'!X$6112:X$13000))</f>
        <v>#REF!</v>
      </c>
      <c r="P424" s="36" t="e">
        <f>CHOOSE([3]MES!$E$10,SUM(D424),SUM(D424:E424),SUM(D424:F424),SUM(D424:G424),SUM(D424:H424),SUM(D424:I424),SUM(D424:J424),SUM(D424:K424),SUM(D424:L424),SUM(D424:M424),SUM(D424:N424),SUM(D424:O424))</f>
        <v>#REF!</v>
      </c>
    </row>
    <row r="425" spans="2:18" ht="12" customHeight="1"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</row>
    <row r="426" spans="2:18" ht="12" customHeight="1"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</row>
    <row r="427" spans="2:18" ht="12" customHeight="1">
      <c r="B427" s="38" t="s">
        <v>70</v>
      </c>
      <c r="D427" s="39" t="e">
        <f t="shared" ref="D427:P427" si="101">SUM(D420:D426)</f>
        <v>#REF!</v>
      </c>
      <c r="E427" s="39" t="e">
        <f t="shared" si="101"/>
        <v>#REF!</v>
      </c>
      <c r="F427" s="39" t="e">
        <f t="shared" si="101"/>
        <v>#REF!</v>
      </c>
      <c r="G427" s="39" t="e">
        <f t="shared" si="101"/>
        <v>#REF!</v>
      </c>
      <c r="H427" s="39" t="e">
        <f t="shared" si="101"/>
        <v>#REF!</v>
      </c>
      <c r="I427" s="39" t="e">
        <f t="shared" si="101"/>
        <v>#REF!</v>
      </c>
      <c r="J427" s="39" t="e">
        <f t="shared" si="101"/>
        <v>#REF!</v>
      </c>
      <c r="K427" s="39" t="e">
        <f t="shared" si="101"/>
        <v>#REF!</v>
      </c>
      <c r="L427" s="39" t="e">
        <f t="shared" si="101"/>
        <v>#REF!</v>
      </c>
      <c r="M427" s="39" t="e">
        <f t="shared" si="101"/>
        <v>#REF!</v>
      </c>
      <c r="N427" s="39" t="e">
        <f t="shared" si="101"/>
        <v>#REF!</v>
      </c>
      <c r="O427" s="39" t="e">
        <f t="shared" si="101"/>
        <v>#REF!</v>
      </c>
      <c r="P427" s="39" t="e">
        <f t="shared" si="101"/>
        <v>#REF!</v>
      </c>
    </row>
    <row r="428" spans="2:18" ht="12" customHeight="1"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</row>
    <row r="429" spans="2:18" ht="12" customHeight="1">
      <c r="B429" s="30" t="s">
        <v>71</v>
      </c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>
        <f>CHOOSE([3]MES!$E$10,SUM(D429),SUM(D429:E429),SUM(D429:F429),SUM(D429:G429),SUM(D429:H429),SUM(D429:I429),SUM(D429:J429),SUM(D429:K429),SUM(D429:L429),SUM(D429:M429),SUM(D429:N429),SUM(D429:O429))</f>
        <v>0</v>
      </c>
    </row>
    <row r="430" spans="2:18" ht="12" customHeight="1">
      <c r="B430" s="30" t="s">
        <v>72</v>
      </c>
      <c r="D430" s="36" t="e">
        <f t="array" ref="D430">SUM(IF("61"='[3]B-GP'!$C$6112:$C$13000,1,0)*IF("24"='[3]B-GP'!$AC$6112:$AC$13000,1,0)*('[3]B-GP'!M$6112:M$13000))-D459</f>
        <v>#REF!</v>
      </c>
      <c r="E430" s="36" t="e">
        <f t="array" ref="E430">SUM(IF("61"='[3]B-GP'!$C$6112:$C$13000,1,0)*IF("24"='[3]B-GP'!$AC$6112:$AC$13000,1,0)*('[3]B-GP'!N$6112:N$13000))-E459</f>
        <v>#REF!</v>
      </c>
      <c r="F430" s="36" t="e">
        <f t="array" ref="F430">SUM(IF("61"='[3]B-GP'!$C$6112:$C$13000,1,0)*IF("24"='[3]B-GP'!$AC$6112:$AC$13000,1,0)*('[3]B-GP'!O$6112:O$13000))-F459</f>
        <v>#REF!</v>
      </c>
      <c r="G430" s="36" t="e">
        <f t="array" ref="G430">SUM(IF("61"='[3]B-GP'!$C$6112:$C$13000,1,0)*IF("24"='[3]B-GP'!$AC$6112:$AC$13000,1,0)*('[3]B-GP'!P$6112:P$13000))-G459</f>
        <v>#REF!</v>
      </c>
      <c r="H430" s="36" t="e">
        <f t="array" ref="H430">SUM(IF("61"='[3]B-GP'!$C$6112:$C$13000,1,0)*IF("24"='[3]B-GP'!$AC$6112:$AC$13000,1,0)*('[3]B-GP'!Q$6112:Q$13000))-H459</f>
        <v>#REF!</v>
      </c>
      <c r="I430" s="36" t="e">
        <f t="array" ref="I430">SUM(IF("61"='[3]B-GP'!$C$6112:$C$13000,1,0)*IF("24"='[3]B-GP'!$AC$6112:$AC$13000,1,0)*('[3]B-GP'!R$6112:R$13000))-I459</f>
        <v>#REF!</v>
      </c>
      <c r="J430" s="36" t="e">
        <f t="array" ref="J430">SUM(IF("61"='[3]B-GP'!$C$6112:$C$13000,1,0)*IF("24"='[3]B-GP'!$AC$6112:$AC$13000,1,0)*('[3]B-GP'!S$6112:S$13000))-J459</f>
        <v>#REF!</v>
      </c>
      <c r="K430" s="36" t="e">
        <f t="array" ref="K430">SUM(IF("61"='[3]B-GP'!$C$6112:$C$13000,1,0)*IF("24"='[3]B-GP'!$AC$6112:$AC$13000,1,0)*('[3]B-GP'!T$6112:T$13000))-K459</f>
        <v>#REF!</v>
      </c>
      <c r="L430" s="36" t="e">
        <f t="array" ref="L430">SUM(IF("61"='[3]B-GP'!$C$6112:$C$13000,1,0)*IF("24"='[3]B-GP'!$AC$6112:$AC$13000,1,0)*('[3]B-GP'!U$6112:U$13000))+SUM(IF("61"='[3]B-GP'!$C$6112:$C$13000,1,0)*IF("95"='[3]B-GP'!$AC$6112:$AC$13000,1,0)*('[3]B-GP'!U$6112:U$13000))-L459</f>
        <v>#REF!</v>
      </c>
      <c r="M430" s="36" t="e">
        <f t="array" ref="M430">SUM(IF("61"='[3]B-GP'!$C$6112:$C$13000,1,0)*IF("24"='[3]B-GP'!$AC$6112:$AC$13000,1,0)*('[3]B-GP'!V$6112:V$13000))+SUM(IF("61"='[3]B-GP'!$C$6112:$C$13000,1,0)*IF("95"='[3]B-GP'!$AC$6112:$AC$13000,1,0)*('[3]B-GP'!V$6112:V$13000))-M459</f>
        <v>#REF!</v>
      </c>
      <c r="N430" s="36" t="e">
        <f t="array" ref="N430">SUM(IF("61"='[3]B-GP'!$C$6112:$C$13000,1,0)*IF("24"='[3]B-GP'!$AC$6112:$AC$13000,1,0)*('[3]B-GP'!W$6112:W$13000))+SUM(IF("61"='[3]B-GP'!$C$6112:$C$13000,1,0)*IF("95"='[3]B-GP'!$AC$6112:$AC$13000,1,0)*('[3]B-GP'!W$6112:W$13000))-N459</f>
        <v>#REF!</v>
      </c>
      <c r="O430" s="36" t="e">
        <f t="array" ref="O430">SUM(IF("61"='[3]B-GP'!$C$6112:$C$13000,1,0)*IF("24"='[3]B-GP'!$AC$6112:$AC$13000,1,0)*('[3]B-GP'!X$6112:X$13000))+SUM(IF("61"='[3]B-GP'!$C$6112:$C$13000,1,0)*IF("95"='[3]B-GP'!$AC$6112:$AC$13000,1,0)*('[3]B-GP'!X$6112:X$13000))-O459</f>
        <v>#REF!</v>
      </c>
      <c r="P430" s="36" t="e">
        <f>CHOOSE([3]MES!$E$10,SUM(D430),SUM(D430:E430),SUM(D430:F430),SUM(D430:G430),SUM(D430:H430),SUM(D430:I430),SUM(D430:J430),SUM(D430:K430),SUM(D430:L430),SUM(D430:M430),SUM(D430:N430),SUM(D430:O430))</f>
        <v>#REF!</v>
      </c>
    </row>
    <row r="431" spans="2:18" ht="12" customHeight="1">
      <c r="B431" s="30" t="s">
        <v>73</v>
      </c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>
        <f>CHOOSE([3]MES!$E$10,SUM(D431),SUM(D431:E431),SUM(D431:F431),SUM(D431:G431),SUM(D431:H431),SUM(D431:I431),SUM(D431:J431),SUM(D431:K431),SUM(D431:L431),SUM(D431:M431),SUM(D431:N431),SUM(D431:O431))</f>
        <v>0</v>
      </c>
    </row>
    <row r="432" spans="2:18" ht="12" customHeight="1">
      <c r="B432" s="30" t="s">
        <v>74</v>
      </c>
      <c r="D432" s="36" t="e">
        <f t="array" ref="D432">SUM(IF("61"='[3]B-GP'!$C$6112:$C$13000,1,0)*IF("23"='[3]B-GP'!$AC$6112:$AC$13000,1,0)*('[3]B-GP'!M$6112:M$13000))-D460+SUM(IF("61"='[3]B-GP'!$C$6112:$C$13000,1,0)*IF("94"='[3]B-GP'!$AC$6112:$AC$13000,1,0)*('[3]B-GP'!M$6112:M$13000))+SUM(IF("3023"='[3]B-GP'!$I$6112:$I$13000,1,0)*('[3]B-GP'!M$6112:M$13000))</f>
        <v>#REF!</v>
      </c>
      <c r="E432" s="36" t="e">
        <f t="array" ref="E432">SUM(IF("61"='[3]B-GP'!$C$6112:$C$13000,1,0)*IF("23"='[3]B-GP'!$AC$6112:$AC$13000,1,0)*('[3]B-GP'!N$6112:N$13000))-E460+SUM(IF("61"='[3]B-GP'!$C$6112:$C$13000,1,0)*IF("94"='[3]B-GP'!$AC$6112:$AC$13000,1,0)*('[3]B-GP'!N$6112:N$13000))+SUM(IF("3023"='[3]B-GP'!$I$6112:$I$13000,1,0)*('[3]B-GP'!N$6112:N$13000))</f>
        <v>#REF!</v>
      </c>
      <c r="F432" s="36" t="e">
        <f t="array" ref="F432">SUM(IF("61"='[3]B-GP'!$C$6112:$C$13000,1,0)*IF("23"='[3]B-GP'!$AC$6112:$AC$13000,1,0)*('[3]B-GP'!O$6112:O$13000))-F460+SUM(IF("61"='[3]B-GP'!$C$6112:$C$13000,1,0)*IF("94"='[3]B-GP'!$AC$6112:$AC$13000,1,0)*('[3]B-GP'!O$6112:O$13000))+SUM(IF("3023"='[3]B-GP'!$I$6112:$I$13000,1,0)*('[3]B-GP'!O$6112:O$13000))</f>
        <v>#REF!</v>
      </c>
      <c r="G432" s="36" t="e">
        <f t="array" ref="G432">SUM(IF("61"='[3]B-GP'!$C$6112:$C$13000,1,0)*IF("23"='[3]B-GP'!$AC$6112:$AC$13000,1,0)*('[3]B-GP'!P$6112:P$13000))-G460+SUM(IF("61"='[3]B-GP'!$C$6112:$C$13000,1,0)*IF("94"='[3]B-GP'!$AC$6112:$AC$13000,1,0)*('[3]B-GP'!P$6112:P$13000))+SUM(IF("3023"='[3]B-GP'!$I$6112:$I$13000,1,0)*('[3]B-GP'!P$6112:P$13000))</f>
        <v>#REF!</v>
      </c>
      <c r="H432" s="36" t="e">
        <f t="array" ref="H432">SUM(IF("61"='[3]B-GP'!$C$6112:$C$13000,1,0)*IF("23"='[3]B-GP'!$AC$6112:$AC$13000,1,0)*('[3]B-GP'!Q$6112:Q$13000))-H460+SUM(IF("61"='[3]B-GP'!$C$6112:$C$13000,1,0)*IF("94"='[3]B-GP'!$AC$6112:$AC$13000,1,0)*('[3]B-GP'!Q$6112:Q$13000))+SUM(IF("3023"='[3]B-GP'!$I$6112:$I$13000,1,0)*('[3]B-GP'!Q$6112:Q$13000))</f>
        <v>#REF!</v>
      </c>
      <c r="I432" s="36" t="e">
        <f t="array" ref="I432">SUM(IF("61"='[3]B-GP'!$C$6112:$C$13000,1,0)*IF("23"='[3]B-GP'!$AC$6112:$AC$13000,1,0)*('[3]B-GP'!R$6112:R$13000))-I460+SUM(IF("61"='[3]B-GP'!$C$6112:$C$13000,1,0)*IF("94"='[3]B-GP'!$AC$6112:$AC$13000,1,0)*('[3]B-GP'!R$6112:R$13000))+SUM(IF("3023"='[3]B-GP'!$I$6112:$I$13000,1,0)*('[3]B-GP'!R$6112:R$13000))</f>
        <v>#REF!</v>
      </c>
      <c r="J432" s="36" t="e">
        <f t="array" ref="J432">SUM(IF("61"='[3]B-GP'!$C$6112:$C$13000,1,0)*IF("23"='[3]B-GP'!$AC$6112:$AC$13000,1,0)*('[3]B-GP'!S$6112:S$13000))-J460+SUM(IF("61"='[3]B-GP'!$C$6112:$C$13000,1,0)*IF("94"='[3]B-GP'!$AC$6112:$AC$13000,1,0)*('[3]B-GP'!S$6112:S$13000))+SUM(IF("3023"='[3]B-GP'!$I$6112:$I$13000,1,0)*('[3]B-GP'!S$6112:S$13000))</f>
        <v>#REF!</v>
      </c>
      <c r="K432" s="36" t="e">
        <f t="array" ref="K432">SUM(IF("61"='[3]B-GP'!$C$6112:$C$13000,1,0)*IF("23"='[3]B-GP'!$AC$6112:$AC$13000,1,0)*('[3]B-GP'!T$6112:T$13000))-K460+SUM(IF("61"='[3]B-GP'!$C$6112:$C$13000,1,0)*IF("94"='[3]B-GP'!$AC$6112:$AC$13000,1,0)*('[3]B-GP'!T$6112:T$13000))+SUM(IF("3023"='[3]B-GP'!$I$6112:$I$13000,1,0)*('[3]B-GP'!T$6112:T$13000))</f>
        <v>#REF!</v>
      </c>
      <c r="L432" s="36" t="e">
        <f t="array" ref="L432">SUM(IF("61"='[3]B-GP'!$C$6112:$C$13000,1,0)*IF("23"='[3]B-GP'!$AC$6112:$AC$13000,1,0)*('[3]B-GP'!U$6112:U$13000))-L460+SUM(IF("61"='[3]B-GP'!$C$6112:$C$13000,1,0)*IF("94"='[3]B-GP'!$AC$6112:$AC$13000,1,0)*('[3]B-GP'!U$6112:U$13000))+SUM(IF("3023"='[3]B-GP'!$I$6112:$I$13000,1,0)*('[3]B-GP'!U$6112:U$13000))</f>
        <v>#REF!</v>
      </c>
      <c r="M432" s="36" t="e">
        <f t="array" ref="M432">SUM(IF("61"='[3]B-GP'!$C$6112:$C$13000,1,0)*IF("23"='[3]B-GP'!$AC$6112:$AC$13000,1,0)*('[3]B-GP'!V$6112:V$13000))-M460+SUM(IF("61"='[3]B-GP'!$C$6112:$C$13000,1,0)*IF("94"='[3]B-GP'!$AC$6112:$AC$13000,1,0)*('[3]B-GP'!V$6112:V$13000))+SUM(IF("3023"='[3]B-GP'!$I$6112:$I$13000,1,0)*('[3]B-GP'!V$6112:V$13000))</f>
        <v>#REF!</v>
      </c>
      <c r="N432" s="36" t="e">
        <f t="array" ref="N432">SUM(IF("61"='[3]B-GP'!$C$6112:$C$13000,1,0)*IF("23"='[3]B-GP'!$AC$6112:$AC$13000,1,0)*('[3]B-GP'!W$6112:W$13000))-N460+SUM(IF("61"='[3]B-GP'!$C$6112:$C$13000,1,0)*IF("94"='[3]B-GP'!$AC$6112:$AC$13000,1,0)*('[3]B-GP'!W$6112:W$13000))+SUM(IF("3023"='[3]B-GP'!$I$6112:$I$13000,1,0)*('[3]B-GP'!W$6112:W$13000))</f>
        <v>#REF!</v>
      </c>
      <c r="O432" s="36" t="e">
        <f t="array" ref="O432">SUM(IF("61"='[3]B-GP'!$C$6112:$C$13000,1,0)*IF("23"='[3]B-GP'!$AC$6112:$AC$13000,1,0)*('[3]B-GP'!X$6112:X$13000))-O460+SUM(IF("61"='[3]B-GP'!$C$6112:$C$13000,1,0)*IF("94"='[3]B-GP'!$AC$6112:$AC$13000,1,0)*('[3]B-GP'!X$6112:X$13000))+SUM(IF("3023"='[3]B-GP'!$I$6112:$I$13000,1,0)*('[3]B-GP'!X$6112:X$13000))</f>
        <v>#REF!</v>
      </c>
      <c r="P432" s="36" t="e">
        <f>CHOOSE([3]MES!$E$10,SUM(D432),SUM(D432:E432),SUM(D432:F432),SUM(D432:G432),SUM(D432:H432),SUM(D432:I432),SUM(D432:J432),SUM(D432:K432),SUM(D432:L432),SUM(D432:M432),SUM(D432:N432),SUM(D432:O432))</f>
        <v>#REF!</v>
      </c>
    </row>
    <row r="433" spans="2:16" ht="12" customHeight="1">
      <c r="B433" s="30" t="s">
        <v>75</v>
      </c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>
        <f>CHOOSE([3]MES!$E$10,SUM(D433),SUM(D433:E433),SUM(D433:F433),SUM(D433:G433),SUM(D433:H433),SUM(D433:I433),SUM(D433:J433),SUM(D433:K433),SUM(D433:L433),SUM(D433:M433),SUM(D433:N433),SUM(D433:O433))</f>
        <v>0</v>
      </c>
    </row>
    <row r="434" spans="2:16" ht="12" customHeight="1">
      <c r="B434" s="30" t="s">
        <v>76</v>
      </c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>
        <f>CHOOSE([3]MES!$E$10,SUM(D434),SUM(D434:E434),SUM(D434:F434),SUM(D434:G434),SUM(D434:H434),SUM(D434:I434),SUM(D434:J434),SUM(D434:K434),SUM(D434:L434),SUM(D434:M434),SUM(D434:N434),SUM(D434:O434))</f>
        <v>0</v>
      </c>
    </row>
    <row r="435" spans="2:16" ht="12" customHeight="1"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</row>
    <row r="436" spans="2:16" ht="12" customHeight="1"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</row>
    <row r="437" spans="2:16" ht="12" customHeight="1">
      <c r="B437" s="38" t="s">
        <v>77</v>
      </c>
      <c r="D437" s="39" t="e">
        <f t="shared" ref="D437:P437" si="102">SUM(D429:D436)</f>
        <v>#REF!</v>
      </c>
      <c r="E437" s="39" t="e">
        <f t="shared" si="102"/>
        <v>#REF!</v>
      </c>
      <c r="F437" s="39" t="e">
        <f t="shared" si="102"/>
        <v>#REF!</v>
      </c>
      <c r="G437" s="39" t="e">
        <f t="shared" si="102"/>
        <v>#REF!</v>
      </c>
      <c r="H437" s="39" t="e">
        <f t="shared" si="102"/>
        <v>#REF!</v>
      </c>
      <c r="I437" s="39" t="e">
        <f t="shared" si="102"/>
        <v>#REF!</v>
      </c>
      <c r="J437" s="39" t="e">
        <f t="shared" si="102"/>
        <v>#REF!</v>
      </c>
      <c r="K437" s="39" t="e">
        <f t="shared" si="102"/>
        <v>#REF!</v>
      </c>
      <c r="L437" s="39" t="e">
        <f t="shared" si="102"/>
        <v>#REF!</v>
      </c>
      <c r="M437" s="39" t="e">
        <f t="shared" si="102"/>
        <v>#REF!</v>
      </c>
      <c r="N437" s="39" t="e">
        <f t="shared" si="102"/>
        <v>#REF!</v>
      </c>
      <c r="O437" s="39" t="e">
        <f t="shared" si="102"/>
        <v>#REF!</v>
      </c>
      <c r="P437" s="39" t="e">
        <f t="shared" si="102"/>
        <v>#REF!</v>
      </c>
    </row>
    <row r="438" spans="2:16" ht="12" customHeight="1"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</row>
    <row r="439" spans="2:16" ht="12" customHeight="1">
      <c r="B439" s="30" t="s">
        <v>78</v>
      </c>
      <c r="D439" s="36" t="e">
        <f t="array" ref="D439">SUM(IF("61"='[3]B-GP'!$C$6112:$C$13000,1,0)*IF("14"='[3]B-GP'!$AC$6112:$AC$13000,1,0)*('[3]B-GP'!M$6112:M$13000))-D462</f>
        <v>#REF!</v>
      </c>
      <c r="E439" s="36" t="e">
        <f t="array" ref="E439">SUM(IF("61"='[3]B-GP'!$C$6112:$C$13000,1,0)*IF("14"='[3]B-GP'!$AC$6112:$AC$13000,1,0)*('[3]B-GP'!N$6112:N$13000))-E462</f>
        <v>#REF!</v>
      </c>
      <c r="F439" s="36" t="e">
        <f t="array" ref="F439">SUM(IF("61"='[3]B-GP'!$C$6112:$C$13000,1,0)*IF("14"='[3]B-GP'!$AC$6112:$AC$13000,1,0)*('[3]B-GP'!O$6112:O$13000))-F462</f>
        <v>#REF!</v>
      </c>
      <c r="G439" s="36" t="e">
        <f t="array" ref="G439">SUM(IF("61"='[3]B-GP'!$C$6112:$C$13000,1,0)*IF("14"='[3]B-GP'!$AC$6112:$AC$13000,1,0)*('[3]B-GP'!P$6112:P$13000))-G462</f>
        <v>#REF!</v>
      </c>
      <c r="H439" s="36" t="e">
        <f t="array" ref="H439">SUM(IF("61"='[3]B-GP'!$C$6112:$C$13000,1,0)*IF("14"='[3]B-GP'!$AC$6112:$AC$13000,1,0)*('[3]B-GP'!Q$6112:Q$13000))-H462</f>
        <v>#REF!</v>
      </c>
      <c r="I439" s="36" t="e">
        <f t="array" ref="I439">SUM(IF("61"='[3]B-GP'!$C$6112:$C$13000,1,0)*IF("14"='[3]B-GP'!$AC$6112:$AC$13000,1,0)*('[3]B-GP'!R$6112:R$13000))-I462</f>
        <v>#REF!</v>
      </c>
      <c r="J439" s="36" t="e">
        <f t="array" ref="J439">SUM(IF("61"='[3]B-GP'!$C$6112:$C$13000,1,0)*IF("14"='[3]B-GP'!$AC$6112:$AC$13000,1,0)*('[3]B-GP'!S$6112:S$13000))-J462</f>
        <v>#REF!</v>
      </c>
      <c r="K439" s="36" t="e">
        <f t="array" ref="K439">SUM(IF("61"='[3]B-GP'!$C$6112:$C$13000,1,0)*IF("14"='[3]B-GP'!$AC$6112:$AC$13000,1,0)*('[3]B-GP'!T$6112:T$13000))-K462</f>
        <v>#REF!</v>
      </c>
      <c r="L439" s="36" t="e">
        <f t="array" ref="L439">SUM(IF("61"='[3]B-GP'!$C$6112:$C$13000,1,0)*IF("14"='[3]B-GP'!$AC$6112:$AC$13000,1,0)*('[3]B-GP'!U$6112:U$13000))-L462</f>
        <v>#REF!</v>
      </c>
      <c r="M439" s="36" t="e">
        <f t="array" ref="M439">SUM(IF("61"='[3]B-GP'!$C$6112:$C$13000,1,0)*IF("14"='[3]B-GP'!$AC$6112:$AC$13000,1,0)*('[3]B-GP'!V$6112:V$13000))-M462</f>
        <v>#REF!</v>
      </c>
      <c r="N439" s="36" t="e">
        <f t="array" ref="N439">SUM(IF("61"='[3]B-GP'!$C$6112:$C$13000,1,0)*IF("14"='[3]B-GP'!$AC$6112:$AC$13000,1,0)*('[3]B-GP'!W$6112:W$13000))-N462</f>
        <v>#REF!</v>
      </c>
      <c r="O439" s="36" t="e">
        <f t="array" ref="O439">SUM(IF("61"='[3]B-GP'!$C$6112:$C$13000,1,0)*IF("14"='[3]B-GP'!$AC$6112:$AC$13000,1,0)*('[3]B-GP'!X$6112:X$13000))-O462</f>
        <v>#REF!</v>
      </c>
      <c r="P439" s="36" t="e">
        <f>CHOOSE([3]MES!$E$10,SUM(D439),SUM(D439:E439),SUM(D439:F439),SUM(D439:G439),SUM(D439:H439),SUM(D439:I439),SUM(D439:J439),SUM(D439:K439),SUM(D439:L439),SUM(D439:M439),SUM(D439:N439),SUM(D439:O439))</f>
        <v>#REF!</v>
      </c>
    </row>
    <row r="440" spans="2:16" ht="12" customHeight="1">
      <c r="B440" s="30" t="s">
        <v>79</v>
      </c>
      <c r="D440" s="36" t="e">
        <f t="array" ref="D440">SUM(IF("61"='[3]B-GP'!$C$6112:$C$13000,1,0)*IF("81"='[3]B-GP'!$AC$6112:$AC$13000,1,0)*('[3]B-GP'!M$6112:M$13000))</f>
        <v>#REF!</v>
      </c>
      <c r="E440" s="36" t="e">
        <f t="array" ref="E440">SUM(IF("61"='[3]B-GP'!$C$6112:$C$13000,1,0)*IF("81"='[3]B-GP'!$AC$6112:$AC$13000,1,0)*('[3]B-GP'!N$6112:N$13000))</f>
        <v>#REF!</v>
      </c>
      <c r="F440" s="36" t="e">
        <f t="array" ref="F440">SUM(IF("61"='[3]B-GP'!$C$6112:$C$13000,1,0)*IF("81"='[3]B-GP'!$AC$6112:$AC$13000,1,0)*('[3]B-GP'!O$6112:O$13000))</f>
        <v>#REF!</v>
      </c>
      <c r="G440" s="36" t="e">
        <f t="array" ref="G440">SUM(IF("61"='[3]B-GP'!$C$6112:$C$13000,1,0)*IF("81"='[3]B-GP'!$AC$6112:$AC$13000,1,0)*('[3]B-GP'!P$6112:P$13000))</f>
        <v>#REF!</v>
      </c>
      <c r="H440" s="36" t="e">
        <f t="array" ref="H440">SUM(IF("61"='[3]B-GP'!$C$6112:$C$13000,1,0)*IF("81"='[3]B-GP'!$AC$6112:$AC$13000,1,0)*('[3]B-GP'!Q$6112:Q$13000))</f>
        <v>#REF!</v>
      </c>
      <c r="I440" s="36" t="e">
        <f t="array" ref="I440">SUM(IF("61"='[3]B-GP'!$C$6112:$C$13000,1,0)*IF("81"='[3]B-GP'!$AC$6112:$AC$13000,1,0)*('[3]B-GP'!R$6112:R$13000))</f>
        <v>#REF!</v>
      </c>
      <c r="J440" s="36" t="e">
        <f t="array" ref="J440">SUM(IF("61"='[3]B-GP'!$C$6112:$C$13000,1,0)*IF("81"='[3]B-GP'!$AC$6112:$AC$13000,1,0)*('[3]B-GP'!S$6112:S$13000))</f>
        <v>#REF!</v>
      </c>
      <c r="K440" s="36" t="e">
        <f t="array" ref="K440">SUM(IF("61"='[3]B-GP'!$C$6112:$C$13000,1,0)*IF("81"='[3]B-GP'!$AC$6112:$AC$13000,1,0)*('[3]B-GP'!T$6112:T$13000))</f>
        <v>#REF!</v>
      </c>
      <c r="L440" s="36" t="e">
        <f t="array" ref="L440">SUM(IF("61"='[3]B-GP'!$C$6112:$C$13000,1,0)*IF("81"='[3]B-GP'!$AC$6112:$AC$13000,1,0)*('[3]B-GP'!U$6112:U$13000))</f>
        <v>#REF!</v>
      </c>
      <c r="M440" s="36" t="e">
        <f t="array" ref="M440">SUM(IF("61"='[3]B-GP'!$C$6112:$C$13000,1,0)*IF("81"='[3]B-GP'!$AC$6112:$AC$13000,1,0)*('[3]B-GP'!V$6112:V$13000))</f>
        <v>#REF!</v>
      </c>
      <c r="N440" s="36" t="e">
        <f t="array" ref="N440">SUM(IF("61"='[3]B-GP'!$C$6112:$C$13000,1,0)*IF("81"='[3]B-GP'!$AC$6112:$AC$13000,1,0)*('[3]B-GP'!W$6112:W$13000))</f>
        <v>#REF!</v>
      </c>
      <c r="O440" s="36" t="e">
        <f t="array" ref="O440">SUM(IF("61"='[3]B-GP'!$C$6112:$C$13000,1,0)*IF("81"='[3]B-GP'!$AC$6112:$AC$13000,1,0)*('[3]B-GP'!X$6112:X$13000))</f>
        <v>#REF!</v>
      </c>
      <c r="P440" s="36" t="e">
        <f>CHOOSE([3]MES!$E$10,SUM(D440),SUM(D440:E440),SUM(D440:F440),SUM(D440:G440),SUM(D440:H440),SUM(D440:I440),SUM(D440:J440),SUM(D440:K440),SUM(D440:L440),SUM(D440:M440),SUM(D440:N440),SUM(D440:O440))</f>
        <v>#REF!</v>
      </c>
    </row>
    <row r="441" spans="2:16" ht="12" customHeight="1">
      <c r="B441" s="30" t="s">
        <v>80</v>
      </c>
      <c r="D441" s="36" t="e">
        <f t="array" ref="D441">SUM(IF("61"='[3]B-GP'!$C$6112:$C$13000,1,0)*IF("11"='[3]B-GP'!$AC$6112:$AC$13000,1,0)*('[3]B-GP'!M$6112:M$13000))-D463</f>
        <v>#REF!</v>
      </c>
      <c r="E441" s="36" t="e">
        <f t="array" ref="E441">SUM(IF("61"='[3]B-GP'!$C$6112:$C$13000,1,0)*IF("11"='[3]B-GP'!$AC$6112:$AC$13000,1,0)*('[3]B-GP'!N$6112:N$13000))-E463</f>
        <v>#REF!</v>
      </c>
      <c r="F441" s="36" t="e">
        <f t="array" ref="F441">SUM(IF("61"='[3]B-GP'!$C$6112:$C$13000,1,0)*IF("11"='[3]B-GP'!$AC$6112:$AC$13000,1,0)*('[3]B-GP'!O$6112:O$13000))-F463</f>
        <v>#REF!</v>
      </c>
      <c r="G441" s="36" t="e">
        <f t="array" ref="G441">SUM(IF("61"='[3]B-GP'!$C$6112:$C$13000,1,0)*IF("11"='[3]B-GP'!$AC$6112:$AC$13000,1,0)*('[3]B-GP'!P$6112:P$13000))-G463</f>
        <v>#REF!</v>
      </c>
      <c r="H441" s="36" t="e">
        <f t="array" ref="H441">SUM(IF("61"='[3]B-GP'!$C$6112:$C$13000,1,0)*IF("11"='[3]B-GP'!$AC$6112:$AC$13000,1,0)*('[3]B-GP'!Q$6112:Q$13000))-H463</f>
        <v>#REF!</v>
      </c>
      <c r="I441" s="36" t="e">
        <f t="array" ref="I441">SUM(IF("61"='[3]B-GP'!$C$6112:$C$13000,1,0)*IF("11"='[3]B-GP'!$AC$6112:$AC$13000,1,0)*('[3]B-GP'!R$6112:R$13000))-I463</f>
        <v>#REF!</v>
      </c>
      <c r="J441" s="36" t="e">
        <f t="array" ref="J441">SUM(IF("61"='[3]B-GP'!$C$6112:$C$13000,1,0)*IF("11"='[3]B-GP'!$AC$6112:$AC$13000,1,0)*('[3]B-GP'!S$6112:S$13000))-J463</f>
        <v>#REF!</v>
      </c>
      <c r="K441" s="36" t="e">
        <f t="array" ref="K441">SUM(IF("61"='[3]B-GP'!$C$6112:$C$13000,1,0)*IF("11"='[3]B-GP'!$AC$6112:$AC$13000,1,0)*('[3]B-GP'!T$6112:T$13000))-K463</f>
        <v>#REF!</v>
      </c>
      <c r="L441" s="36" t="e">
        <f t="array" ref="L441">SUM(IF("61"='[3]B-GP'!$C$6112:$C$13000,1,0)*IF("11"='[3]B-GP'!$AC$6112:$AC$13000,1,0)*('[3]B-GP'!U$6112:U$13000))-L463</f>
        <v>#REF!</v>
      </c>
      <c r="M441" s="36" t="e">
        <f t="array" ref="M441">SUM(IF("61"='[3]B-GP'!$C$6112:$C$13000,1,0)*IF("11"='[3]B-GP'!$AC$6112:$AC$13000,1,0)*('[3]B-GP'!V$6112:V$13000))-M463</f>
        <v>#REF!</v>
      </c>
      <c r="N441" s="36" t="e">
        <f t="array" ref="N441">SUM(IF("61"='[3]B-GP'!$C$6112:$C$13000,1,0)*IF("11"='[3]B-GP'!$AC$6112:$AC$13000,1,0)*('[3]B-GP'!W$6112:W$13000))-N463</f>
        <v>#REF!</v>
      </c>
      <c r="O441" s="36" t="e">
        <f t="array" ref="O441">SUM(IF("61"='[3]B-GP'!$C$6112:$C$13000,1,0)*IF("11"='[3]B-GP'!$AC$6112:$AC$13000,1,0)*('[3]B-GP'!X$6112:X$13000))-O463</f>
        <v>#REF!</v>
      </c>
      <c r="P441" s="36" t="e">
        <f>CHOOSE([3]MES!$E$10,SUM(D441),SUM(D441:E441),SUM(D441:F441),SUM(D441:G441),SUM(D441:H441),SUM(D441:I441),SUM(D441:J441),SUM(D441:K441),SUM(D441:L441),SUM(D441:M441),SUM(D441:N441),SUM(D441:O441))</f>
        <v>#REF!</v>
      </c>
    </row>
    <row r="442" spans="2:16" ht="12" customHeight="1">
      <c r="B442" s="30" t="s">
        <v>81</v>
      </c>
      <c r="D442" s="36" t="e">
        <f t="array" ref="D442">SUM(IF("61"='[3]B-GP'!$C$6112:$C$13000,1,0)*IF("82"='[3]B-GP'!$AC$6112:$AC$13000,1,0)*('[3]B-GP'!M$6112:M$13000))-D464</f>
        <v>#REF!</v>
      </c>
      <c r="E442" s="36" t="e">
        <f t="array" ref="E442">SUM(IF("61"='[3]B-GP'!$C$6112:$C$13000,1,0)*IF("82"='[3]B-GP'!$AC$6112:$AC$13000,1,0)*('[3]B-GP'!N$6112:N$13000))-E464</f>
        <v>#REF!</v>
      </c>
      <c r="F442" s="36" t="e">
        <f t="array" ref="F442">SUM(IF("61"='[3]B-GP'!$C$6112:$C$13000,1,0)*IF("82"='[3]B-GP'!$AC$6112:$AC$13000,1,0)*('[3]B-GP'!O$6112:O$13000))-F464</f>
        <v>#REF!</v>
      </c>
      <c r="G442" s="36" t="e">
        <f t="array" ref="G442">SUM(IF("61"='[3]B-GP'!$C$6112:$C$13000,1,0)*IF("82"='[3]B-GP'!$AC$6112:$AC$13000,1,0)*('[3]B-GP'!P$6112:P$13000))-G464</f>
        <v>#REF!</v>
      </c>
      <c r="H442" s="36" t="e">
        <f t="array" ref="H442">SUM(IF("61"='[3]B-GP'!$C$6112:$C$13000,1,0)*IF("82"='[3]B-GP'!$AC$6112:$AC$13000,1,0)*('[3]B-GP'!Q$6112:Q$13000))-H464</f>
        <v>#REF!</v>
      </c>
      <c r="I442" s="36" t="e">
        <f t="array" ref="I442">SUM(IF("61"='[3]B-GP'!$C$6112:$C$13000,1,0)*IF("82"='[3]B-GP'!$AC$6112:$AC$13000,1,0)*('[3]B-GP'!R$6112:R$13000))-I464</f>
        <v>#REF!</v>
      </c>
      <c r="J442" s="36" t="e">
        <f t="array" ref="J442">SUM(IF("61"='[3]B-GP'!$C$6112:$C$13000,1,0)*IF("82"='[3]B-GP'!$AC$6112:$AC$13000,1,0)*('[3]B-GP'!S$6112:S$13000))-J464</f>
        <v>#REF!</v>
      </c>
      <c r="K442" s="36" t="e">
        <f t="array" ref="K442">SUM(IF("61"='[3]B-GP'!$C$6112:$C$13000,1,0)*IF("82"='[3]B-GP'!$AC$6112:$AC$13000,1,0)*('[3]B-GP'!T$6112:T$13000))-K464</f>
        <v>#REF!</v>
      </c>
      <c r="L442" s="36" t="e">
        <f t="array" ref="L442">SUM(IF("61"='[3]B-GP'!$C$6112:$C$13000,1,0)*IF("82"='[3]B-GP'!$AC$6112:$AC$13000,1,0)*('[3]B-GP'!U$6112:U$13000))-L464</f>
        <v>#REF!</v>
      </c>
      <c r="M442" s="36" t="e">
        <f t="array" ref="M442">SUM(IF("61"='[3]B-GP'!$C$6112:$C$13000,1,0)*IF("82"='[3]B-GP'!$AC$6112:$AC$13000,1,0)*('[3]B-GP'!V$6112:V$13000))-M464</f>
        <v>#REF!</v>
      </c>
      <c r="N442" s="36" t="e">
        <f t="array" ref="N442">SUM(IF("61"='[3]B-GP'!$C$6112:$C$13000,1,0)*IF("82"='[3]B-GP'!$AC$6112:$AC$13000,1,0)*('[3]B-GP'!W$6112:W$13000))-N464</f>
        <v>#REF!</v>
      </c>
      <c r="O442" s="36" t="e">
        <f t="array" ref="O442">SUM(IF("61"='[3]B-GP'!$C$6112:$C$13000,1,0)*IF("82"='[3]B-GP'!$AC$6112:$AC$13000,1,0)*('[3]B-GP'!X$6112:X$13000))-O464</f>
        <v>#REF!</v>
      </c>
      <c r="P442" s="36" t="e">
        <f>CHOOSE([3]MES!$E$10,SUM(D442),SUM(D442:E442),SUM(D442:F442),SUM(D442:G442),SUM(D442:H442),SUM(D442:I442),SUM(D442:J442),SUM(D442:K442),SUM(D442:L442),SUM(D442:M442),SUM(D442:N442),SUM(D442:O442))</f>
        <v>#REF!</v>
      </c>
    </row>
    <row r="443" spans="2:16" ht="12" customHeight="1">
      <c r="B443" s="30" t="s">
        <v>82</v>
      </c>
      <c r="D443" s="36" t="e">
        <f t="array" ref="D443">SUM(IF("61"='[3]B-GP'!$C$6112:$C$13000,1,0)*IF("83"='[3]B-GP'!$AC$6112:$AC$13000,1,0)*('[3]B-GP'!M$6112:M$13000))-D465</f>
        <v>#REF!</v>
      </c>
      <c r="E443" s="36" t="e">
        <f t="array" ref="E443">SUM(IF("61"='[3]B-GP'!$C$6112:$C$13000,1,0)*IF("83"='[3]B-GP'!$AC$6112:$AC$13000,1,0)*('[3]B-GP'!N$6112:N$13000))-E465</f>
        <v>#REF!</v>
      </c>
      <c r="F443" s="36" t="e">
        <f t="array" ref="F443">SUM(IF("61"='[3]B-GP'!$C$6112:$C$13000,1,0)*IF("83"='[3]B-GP'!$AC$6112:$AC$13000,1,0)*('[3]B-GP'!O$6112:O$13000))-F465</f>
        <v>#REF!</v>
      </c>
      <c r="G443" s="36" t="e">
        <f t="array" ref="G443">SUM(IF("61"='[3]B-GP'!$C$6112:$C$13000,1,0)*IF("83"='[3]B-GP'!$AC$6112:$AC$13000,1,0)*('[3]B-GP'!P$6112:P$13000))-G465</f>
        <v>#REF!</v>
      </c>
      <c r="H443" s="36" t="e">
        <f t="array" ref="H443">SUM(IF("61"='[3]B-GP'!$C$6112:$C$13000,1,0)*IF("83"='[3]B-GP'!$AC$6112:$AC$13000,1,0)*('[3]B-GP'!Q$6112:Q$13000))-H465</f>
        <v>#REF!</v>
      </c>
      <c r="I443" s="36" t="e">
        <f t="array" ref="I443">SUM(IF("61"='[3]B-GP'!$C$6112:$C$13000,1,0)*IF("83"='[3]B-GP'!$AC$6112:$AC$13000,1,0)*('[3]B-GP'!R$6112:R$13000))-I465</f>
        <v>#REF!</v>
      </c>
      <c r="J443" s="36" t="e">
        <f t="array" ref="J443">SUM(IF("61"='[3]B-GP'!$C$6112:$C$13000,1,0)*IF("83"='[3]B-GP'!$AC$6112:$AC$13000,1,0)*('[3]B-GP'!S$6112:S$13000))-J465</f>
        <v>#REF!</v>
      </c>
      <c r="K443" s="36" t="e">
        <f t="array" ref="K443">SUM(IF("61"='[3]B-GP'!$C$6112:$C$13000,1,0)*IF("83"='[3]B-GP'!$AC$6112:$AC$13000,1,0)*('[3]B-GP'!T$6112:T$13000))-K465</f>
        <v>#REF!</v>
      </c>
      <c r="L443" s="36" t="e">
        <f t="array" ref="L443">SUM(IF("61"='[3]B-GP'!$C$6112:$C$13000,1,0)*IF("83"='[3]B-GP'!$AC$6112:$AC$13000,1,0)*('[3]B-GP'!U$6112:U$13000))-L465</f>
        <v>#REF!</v>
      </c>
      <c r="M443" s="36" t="e">
        <f t="array" ref="M443">SUM(IF("61"='[3]B-GP'!$C$6112:$C$13000,1,0)*IF("83"='[3]B-GP'!$AC$6112:$AC$13000,1,0)*('[3]B-GP'!V$6112:V$13000))-M465</f>
        <v>#REF!</v>
      </c>
      <c r="N443" s="36" t="e">
        <f t="array" ref="N443">SUM(IF("61"='[3]B-GP'!$C$6112:$C$13000,1,0)*IF("83"='[3]B-GP'!$AC$6112:$AC$13000,1,0)*('[3]B-GP'!W$6112:W$13000))-N465</f>
        <v>#REF!</v>
      </c>
      <c r="O443" s="36" t="e">
        <f t="array" ref="O443">SUM(IF("61"='[3]B-GP'!$C$6112:$C$13000,1,0)*IF("83"='[3]B-GP'!$AC$6112:$AC$13000,1,0)*('[3]B-GP'!X$6112:X$13000))-O465</f>
        <v>#REF!</v>
      </c>
      <c r="P443" s="36" t="e">
        <f>CHOOSE([3]MES!$E$10,SUM(D443),SUM(D443:E443),SUM(D443:F443),SUM(D443:G443),SUM(D443:H443),SUM(D443:I443),SUM(D443:J443),SUM(D443:K443),SUM(D443:L443),SUM(D443:M443),SUM(D443:N443),SUM(D443:O443))</f>
        <v>#REF!</v>
      </c>
    </row>
    <row r="444" spans="2:16" ht="12" customHeight="1"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</row>
    <row r="445" spans="2:16" ht="12" customHeight="1"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</row>
    <row r="446" spans="2:16" ht="12" customHeight="1">
      <c r="B446" s="38" t="s">
        <v>83</v>
      </c>
      <c r="D446" s="39" t="e">
        <f t="shared" ref="D446:P446" si="103">SUM(D439:D445)</f>
        <v>#REF!</v>
      </c>
      <c r="E446" s="39" t="e">
        <f t="shared" si="103"/>
        <v>#REF!</v>
      </c>
      <c r="F446" s="39" t="e">
        <f t="shared" si="103"/>
        <v>#REF!</v>
      </c>
      <c r="G446" s="39" t="e">
        <f t="shared" si="103"/>
        <v>#REF!</v>
      </c>
      <c r="H446" s="39" t="e">
        <f t="shared" si="103"/>
        <v>#REF!</v>
      </c>
      <c r="I446" s="39" t="e">
        <f t="shared" si="103"/>
        <v>#REF!</v>
      </c>
      <c r="J446" s="39" t="e">
        <f t="shared" si="103"/>
        <v>#REF!</v>
      </c>
      <c r="K446" s="39" t="e">
        <f t="shared" si="103"/>
        <v>#REF!</v>
      </c>
      <c r="L446" s="39" t="e">
        <f t="shared" si="103"/>
        <v>#REF!</v>
      </c>
      <c r="M446" s="39" t="e">
        <f t="shared" si="103"/>
        <v>#REF!</v>
      </c>
      <c r="N446" s="39" t="e">
        <f t="shared" si="103"/>
        <v>#REF!</v>
      </c>
      <c r="O446" s="39" t="e">
        <f t="shared" si="103"/>
        <v>#REF!</v>
      </c>
      <c r="P446" s="39" t="e">
        <f t="shared" si="103"/>
        <v>#REF!</v>
      </c>
    </row>
    <row r="447" spans="2:16" ht="12" customHeight="1"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</row>
    <row r="448" spans="2:16" ht="12" customHeight="1">
      <c r="B448" s="30" t="s">
        <v>84</v>
      </c>
      <c r="D448" s="36" t="e">
        <f t="array" ref="D448">SUM(IF("61"='[3]B-GP'!$C$6112:$C$13000,1,0)*IF("40"='[3]B-GP'!$AC$6112:$AC$13000,1,0)*('[3]B-GP'!M$6112:M$13000))</f>
        <v>#REF!</v>
      </c>
      <c r="E448" s="36" t="e">
        <f t="array" ref="E448">SUM(IF("61"='[3]B-GP'!$C$6112:$C$13000,1,0)*IF("40"='[3]B-GP'!$AC$6112:$AC$13000,1,0)*('[3]B-GP'!N$6112:N$13000))+SUM(IF("61"='[3]B-GP'!$C$6112:$C$13000,1,0)*IF("42"='[3]B-GP'!$AC$6112:$AC$13000,1,0)*('[3]B-GP'!N$6112:N$13000))</f>
        <v>#REF!</v>
      </c>
      <c r="F448" s="36" t="e">
        <f t="array" ref="F448">SUM(IF("61"='[3]B-GP'!$C$6112:$C$13000,1,0)*IF("40"='[3]B-GP'!$AC$6112:$AC$13000,1,0)*('[3]B-GP'!O$6112:O$13000))+SUM(IF("61"='[3]B-GP'!$C$6112:$C$13000,1,0)*IF("42"='[3]B-GP'!$AC$6112:$AC$13000,1,0)*('[3]B-GP'!O$6112:O$13000))</f>
        <v>#REF!</v>
      </c>
      <c r="G448" s="36" t="e">
        <f t="array" ref="G448">SUM(IF("61"='[3]B-GP'!$C$6112:$C$13000,1,0)*IF("40"='[3]B-GP'!$AC$6112:$AC$13000,1,0)*('[3]B-GP'!P$6112:P$13000))+SUM(IF("61"='[3]B-GP'!$C$6112:$C$13000,1,0)*IF("42"='[3]B-GP'!$AC$6112:$AC$13000,1,0)*('[3]B-GP'!P$6112:P$13000))</f>
        <v>#REF!</v>
      </c>
      <c r="H448" s="36" t="e">
        <f t="array" ref="H448">SUM(IF("61"='[3]B-GP'!$C$6112:$C$13000,1,0)*IF("40"='[3]B-GP'!$AC$6112:$AC$13000,1,0)*('[3]B-GP'!Q$6112:Q$13000))+SUM(IF("61"='[3]B-GP'!$C$6112:$C$13000,1,0)*IF("42"='[3]B-GP'!$AC$6112:$AC$13000,1,0)*('[3]B-GP'!Q$6112:Q$13000))</f>
        <v>#REF!</v>
      </c>
      <c r="I448" s="36" t="e">
        <f t="array" ref="I448">SUM(IF("61"='[3]B-GP'!$C$6112:$C$13000,1,0)*IF("40"='[3]B-GP'!$AC$6112:$AC$13000,1,0)*('[3]B-GP'!R$6112:R$13000))+SUM(IF("61"='[3]B-GP'!$C$6112:$C$13000,1,0)*IF("42"='[3]B-GP'!$AC$6112:$AC$13000,1,0)*('[3]B-GP'!R$6112:R$13000))</f>
        <v>#REF!</v>
      </c>
      <c r="J448" s="36" t="e">
        <f t="array" ref="J448">SUM(IF("61"='[3]B-GP'!$C$6112:$C$13000,1,0)*IF("40"='[3]B-GP'!$AC$6112:$AC$13000,1,0)*('[3]B-GP'!S$6112:S$13000))+SUM(IF("61"='[3]B-GP'!$C$6112:$C$13000,1,0)*IF("42"='[3]B-GP'!$AC$6112:$AC$13000,1,0)*('[3]B-GP'!S$6112:S$13000))</f>
        <v>#REF!</v>
      </c>
      <c r="K448" s="36" t="e">
        <f t="array" ref="K448">SUM(IF("61"='[3]B-GP'!$C$6112:$C$13000,1,0)*IF("40"='[3]B-GP'!$AC$6112:$AC$13000,1,0)*('[3]B-GP'!T$6112:T$13000))+SUM(IF("61"='[3]B-GP'!$C$6112:$C$13000,1,0)*IF("42"='[3]B-GP'!$AC$6112:$AC$13000,1,0)*('[3]B-GP'!T$6112:T$13000))</f>
        <v>#REF!</v>
      </c>
      <c r="L448" s="36" t="e">
        <f t="array" ref="L448">SUM(IF("61"='[3]B-GP'!$C$6112:$C$13000,1,0)*IF("40"='[3]B-GP'!$AC$6112:$AC$13000,1,0)*('[3]B-GP'!U$6112:U$13000))+SUM(IF("61"='[3]B-GP'!$C$6112:$C$13000,1,0)*IF("42"='[3]B-GP'!$AC$6112:$AC$13000,1,0)*('[3]B-GP'!U$6112:U$13000))</f>
        <v>#REF!</v>
      </c>
      <c r="M448" s="36" t="e">
        <f t="array" ref="M448">SUM(IF("61"='[3]B-GP'!$C$6112:$C$13000,1,0)*IF("40"='[3]B-GP'!$AC$6112:$AC$13000,1,0)*('[3]B-GP'!V$6112:V$13000))+SUM(IF("61"='[3]B-GP'!$C$6112:$C$13000,1,0)*IF("42"='[3]B-GP'!$AC$6112:$AC$13000,1,0)*('[3]B-GP'!V$6112:V$13000))</f>
        <v>#REF!</v>
      </c>
      <c r="N448" s="36" t="e">
        <f t="array" ref="N448">SUM(IF("61"='[3]B-GP'!$C$6112:$C$13000,1,0)*IF("40"='[3]B-GP'!$AC$6112:$AC$13000,1,0)*('[3]B-GP'!W$6112:W$13000))+SUM(IF("61"='[3]B-GP'!$C$6112:$C$13000,1,0)*IF("42"='[3]B-GP'!$AC$6112:$AC$13000,1,0)*('[3]B-GP'!W$6112:W$13000))</f>
        <v>#REF!</v>
      </c>
      <c r="O448" s="36" t="e">
        <f t="array" ref="O448">SUM(IF("61"='[3]B-GP'!$C$6112:$C$13000,1,0)*IF("40"='[3]B-GP'!$AC$6112:$AC$13000,1,0)*('[3]B-GP'!X$6112:X$13000))+SUM(IF("61"='[3]B-GP'!$C$6112:$C$13000,1,0)*IF("42"='[3]B-GP'!$AC$6112:$AC$13000,1,0)*('[3]B-GP'!X$6112:X$13000))</f>
        <v>#REF!</v>
      </c>
      <c r="P448" s="36" t="e">
        <f>CHOOSE([3]MES!$E$10,SUM(D448),SUM(D448:E448),SUM(D448:F448),SUM(D448:G448),SUM(D448:H448),SUM(D448:I448),SUM(D448:J448),SUM(D448:K448),SUM(D448:L448),SUM(D448:M448),SUM(D448:N448),SUM(D448:O448))</f>
        <v>#REF!</v>
      </c>
    </row>
    <row r="449" spans="2:16" ht="12" customHeight="1">
      <c r="B449" s="30" t="s">
        <v>85</v>
      </c>
      <c r="D449" s="36" t="e">
        <f t="array" ref="D449">SUM(IF("61"='[3]B-GP'!$C$6112:$C$13000,1,0)*IF("60"='[3]B-GP'!$AC$6112:$AC$13000,1,0)*('[3]B-GP'!M$6112:M$13000))</f>
        <v>#REF!</v>
      </c>
      <c r="E449" s="36" t="e">
        <f t="array" ref="E449">SUM(IF("61"='[3]B-GP'!$C$6112:$C$13000,1,0)*IF("60"='[3]B-GP'!$AC$6112:$AC$13000,1,0)*('[3]B-GP'!N$6112:N$13000))</f>
        <v>#REF!</v>
      </c>
      <c r="F449" s="36" t="e">
        <f t="array" ref="F449">SUM(IF("61"='[3]B-GP'!$C$6112:$C$13000,1,0)*IF("60"='[3]B-GP'!$AC$6112:$AC$13000,1,0)*('[3]B-GP'!O$6112:O$13000))</f>
        <v>#REF!</v>
      </c>
      <c r="G449" s="36" t="e">
        <f t="array" ref="G449">SUM(IF("61"='[3]B-GP'!$C$6112:$C$13000,1,0)*IF("60"='[3]B-GP'!$AC$6112:$AC$13000,1,0)*('[3]B-GP'!P$6112:P$13000))</f>
        <v>#REF!</v>
      </c>
      <c r="H449" s="36" t="e">
        <f t="array" ref="H449">SUM(IF("61"='[3]B-GP'!$C$6112:$C$13000,1,0)*IF("60"='[3]B-GP'!$AC$6112:$AC$13000,1,0)*('[3]B-GP'!Q$6112:Q$13000))</f>
        <v>#REF!</v>
      </c>
      <c r="I449" s="36" t="e">
        <f t="array" ref="I449">SUM(IF("61"='[3]B-GP'!$C$6112:$C$13000,1,0)*IF("60"='[3]B-GP'!$AC$6112:$AC$13000,1,0)*('[3]B-GP'!R$6112:R$13000))</f>
        <v>#REF!</v>
      </c>
      <c r="J449" s="36" t="e">
        <f t="array" ref="J449">SUM(IF("61"='[3]B-GP'!$C$6112:$C$13000,1,0)*IF("60"='[3]B-GP'!$AC$6112:$AC$13000,1,0)*('[3]B-GP'!S$6112:S$13000))</f>
        <v>#REF!</v>
      </c>
      <c r="K449" s="36" t="e">
        <f t="array" ref="K449">SUM(IF("61"='[3]B-GP'!$C$6112:$C$13000,1,0)*IF("60"='[3]B-GP'!$AC$6112:$AC$13000,1,0)*('[3]B-GP'!T$6112:T$13000))</f>
        <v>#REF!</v>
      </c>
      <c r="L449" s="36" t="e">
        <f t="array" ref="L449">SUM(IF("61"='[3]B-GP'!$C$6112:$C$13000,1,0)*IF("60"='[3]B-GP'!$AC$6112:$AC$13000,1,0)*('[3]B-GP'!U$6112:U$13000))</f>
        <v>#REF!</v>
      </c>
      <c r="M449" s="36" t="e">
        <f t="array" ref="M449">SUM(IF("61"='[3]B-GP'!$C$6112:$C$13000,1,0)*IF("60"='[3]B-GP'!$AC$6112:$AC$13000,1,0)*('[3]B-GP'!V$6112:V$13000))</f>
        <v>#REF!</v>
      </c>
      <c r="N449" s="36" t="e">
        <f t="array" ref="N449">SUM(IF("61"='[3]B-GP'!$C$6112:$C$13000,1,0)*IF("60"='[3]B-GP'!$AC$6112:$AC$13000,1,0)*('[3]B-GP'!W$6112:W$13000))</f>
        <v>#REF!</v>
      </c>
      <c r="O449" s="36" t="e">
        <f t="array" ref="O449">SUM(IF("61"='[3]B-GP'!$C$6112:$C$13000,1,0)*IF("60"='[3]B-GP'!$AC$6112:$AC$13000,1,0)*('[3]B-GP'!X$6112:X$13000))</f>
        <v>#REF!</v>
      </c>
      <c r="P449" s="36" t="e">
        <f>CHOOSE([3]MES!$E$10,SUM(D449),SUM(D449:E449),SUM(D449:F449),SUM(D449:G449),SUM(D449:H449),SUM(D449:I449),SUM(D449:J449),SUM(D449:K449),SUM(D449:L449),SUM(D449:M449),SUM(D449:N449),SUM(D449:O449))</f>
        <v>#REF!</v>
      </c>
    </row>
    <row r="450" spans="2:16" ht="12" customHeight="1">
      <c r="B450" s="30" t="s">
        <v>86</v>
      </c>
      <c r="D450" s="36" t="e">
        <f t="array" ref="D450">SUM(IF("61"='[3]B-GP'!$C$6112:$C$13000,1,0)*IF("20"='[3]B-GP'!$AC$6112:$AC$13000,1,0)*('[3]B-GP'!M$6112:M$13000))-D467</f>
        <v>#REF!</v>
      </c>
      <c r="E450" s="36" t="e">
        <f t="array" ref="E450">SUM(IF("61"='[3]B-GP'!$C$6112:$C$13000,1,0)*IF("20"='[3]B-GP'!$AC$6112:$AC$13000,1,0)*('[3]B-GP'!N$6112:N$13000))-E467</f>
        <v>#REF!</v>
      </c>
      <c r="F450" s="36" t="e">
        <f t="array" ref="F450">SUM(IF("61"='[3]B-GP'!$C$6112:$C$13000,1,0)*IF("20"='[3]B-GP'!$AC$6112:$AC$13000,1,0)*('[3]B-GP'!O$6112:O$13000))-F467</f>
        <v>#REF!</v>
      </c>
      <c r="G450" s="36" t="e">
        <f t="array" ref="G450">SUM(IF("61"='[3]B-GP'!$C$6112:$C$13000,1,0)*IF("20"='[3]B-GP'!$AC$6112:$AC$13000,1,0)*('[3]B-GP'!P$6112:P$13000))-G467</f>
        <v>#REF!</v>
      </c>
      <c r="H450" s="36" t="e">
        <f t="array" ref="H450">SUM(IF("61"='[3]B-GP'!$C$6112:$C$13000,1,0)*IF("20"='[3]B-GP'!$AC$6112:$AC$13000,1,0)*('[3]B-GP'!Q$6112:Q$13000))-H467</f>
        <v>#REF!</v>
      </c>
      <c r="I450" s="36" t="e">
        <f t="array" ref="I450">SUM(IF("61"='[3]B-GP'!$C$6112:$C$13000,1,0)*IF("20"='[3]B-GP'!$AC$6112:$AC$13000,1,0)*('[3]B-GP'!R$6112:R$13000))-I467</f>
        <v>#REF!</v>
      </c>
      <c r="J450" s="36" t="e">
        <f t="array" ref="J450">SUM(IF("61"='[3]B-GP'!$C$6112:$C$13000,1,0)*IF("20"='[3]B-GP'!$AC$6112:$AC$13000,1,0)*('[3]B-GP'!S$6112:S$13000))-J467</f>
        <v>#REF!</v>
      </c>
      <c r="K450" s="36" t="e">
        <f t="array" ref="K450">SUM(IF("61"='[3]B-GP'!$C$6112:$C$13000,1,0)*IF("20"='[3]B-GP'!$AC$6112:$AC$13000,1,0)*('[3]B-GP'!T$6112:T$13000))-K467</f>
        <v>#REF!</v>
      </c>
      <c r="L450" s="36" t="e">
        <f t="array" ref="L450">SUM(IF("61"='[3]B-GP'!$C$6112:$C$13000,1,0)*IF("20"='[3]B-GP'!$AC$6112:$AC$13000,1,0)*('[3]B-GP'!U$6112:U$13000))-L467</f>
        <v>#REF!</v>
      </c>
      <c r="M450" s="36" t="e">
        <f t="array" ref="M450">SUM(IF("61"='[3]B-GP'!$C$6112:$C$13000,1,0)*IF("20"='[3]B-GP'!$AC$6112:$AC$13000,1,0)*('[3]B-GP'!V$6112:V$13000))-M467</f>
        <v>#REF!</v>
      </c>
      <c r="N450" s="36" t="e">
        <f t="array" ref="N450">SUM(IF("61"='[3]B-GP'!$C$6112:$C$13000,1,0)*IF("20"='[3]B-GP'!$AC$6112:$AC$13000,1,0)*('[3]B-GP'!W$6112:W$13000))-N467</f>
        <v>#REF!</v>
      </c>
      <c r="O450" s="36" t="e">
        <f t="array" ref="O450">SUM(IF("61"='[3]B-GP'!$C$6112:$C$13000,1,0)*IF("20"='[3]B-GP'!$AC$6112:$AC$13000,1,0)*('[3]B-GP'!X$6112:X$13000))-O467</f>
        <v>#REF!</v>
      </c>
      <c r="P450" s="36" t="e">
        <f>CHOOSE([3]MES!$E$10,SUM(D450),SUM(D450:E450),SUM(D450:F450),SUM(D450:G450),SUM(D450:H450),SUM(D450:I450),SUM(D450:J450),SUM(D450:K450),SUM(D450:L450),SUM(D450:M450),SUM(D450:N450),SUM(D450:O450))</f>
        <v>#REF!</v>
      </c>
    </row>
    <row r="451" spans="2:16" ht="12" customHeight="1">
      <c r="B451" s="30" t="s">
        <v>87</v>
      </c>
      <c r="D451" s="36" t="e">
        <f t="array" ref="D451">SUM(IF("61"='[3]B-GP'!$C$6112:$C$13000,1,0)*IF("58"='[3]B-GP'!$AC$6112:$AC$13000,1,0)*('[3]B-GP'!M$6112:M$13000))</f>
        <v>#REF!</v>
      </c>
      <c r="E451" s="36" t="e">
        <f t="array" ref="E451">SUM(IF("61"='[3]B-GP'!$C$6112:$C$13000,1,0)*IF("58"='[3]B-GP'!$AC$6112:$AC$13000,1,0)*('[3]B-GP'!N$6112:N$13000))</f>
        <v>#REF!</v>
      </c>
      <c r="F451" s="36" t="e">
        <f t="array" ref="F451">SUM(IF("61"='[3]B-GP'!$C$6112:$C$13000,1,0)*IF("58"='[3]B-GP'!$AC$6112:$AC$13000,1,0)*('[3]B-GP'!O$6112:O$13000))</f>
        <v>#REF!</v>
      </c>
      <c r="G451" s="36" t="e">
        <f t="array" ref="G451">SUM(IF("61"='[3]B-GP'!$C$6112:$C$13000,1,0)*IF("58"='[3]B-GP'!$AC$6112:$AC$13000,1,0)*('[3]B-GP'!P$6112:P$13000))</f>
        <v>#REF!</v>
      </c>
      <c r="H451" s="36" t="e">
        <f t="array" ref="H451">SUM(IF("61"='[3]B-GP'!$C$6112:$C$13000,1,0)*IF("58"='[3]B-GP'!$AC$6112:$AC$13000,1,0)*('[3]B-GP'!Q$6112:Q$13000))</f>
        <v>#REF!</v>
      </c>
      <c r="I451" s="36" t="e">
        <f t="array" ref="I451">SUM(IF("61"='[3]B-GP'!$C$6112:$C$13000,1,0)*IF("58"='[3]B-GP'!$AC$6112:$AC$13000,1,0)*('[3]B-GP'!R$6112:R$13000))</f>
        <v>#REF!</v>
      </c>
      <c r="J451" s="36" t="e">
        <f t="array" ref="J451">SUM(IF("61"='[3]B-GP'!$C$6112:$C$13000,1,0)*IF("58"='[3]B-GP'!$AC$6112:$AC$13000,1,0)*('[3]B-GP'!S$6112:S$13000))</f>
        <v>#REF!</v>
      </c>
      <c r="K451" s="36" t="e">
        <f t="array" ref="K451">SUM(IF("61"='[3]B-GP'!$C$6112:$C$13000,1,0)*IF("58"='[3]B-GP'!$AC$6112:$AC$13000,1,0)*('[3]B-GP'!T$6112:T$13000))</f>
        <v>#REF!</v>
      </c>
      <c r="L451" s="36" t="e">
        <f t="array" ref="L451">SUM(IF("61"='[3]B-GP'!$C$6112:$C$13000,1,0)*IF("58"='[3]B-GP'!$AC$6112:$AC$13000,1,0)*('[3]B-GP'!U$6112:U$13000))</f>
        <v>#REF!</v>
      </c>
      <c r="M451" s="36" t="e">
        <f t="array" ref="M451">SUM(IF("61"='[3]B-GP'!$C$6112:$C$13000,1,0)*IF("58"='[3]B-GP'!$AC$6112:$AC$13000,1,0)*('[3]B-GP'!V$6112:V$13000))</f>
        <v>#REF!</v>
      </c>
      <c r="N451" s="36" t="e">
        <f t="array" ref="N451">SUM(IF("61"='[3]B-GP'!$C$6112:$C$13000,1,0)*IF("58"='[3]B-GP'!$AC$6112:$AC$13000,1,0)*('[3]B-GP'!W$6112:W$13000))</f>
        <v>#REF!</v>
      </c>
      <c r="O451" s="36" t="e">
        <f t="array" ref="O451">SUM(IF("61"='[3]B-GP'!$C$6112:$C$13000,1,0)*IF("58"='[3]B-GP'!$AC$6112:$AC$13000,1,0)*('[3]B-GP'!X$6112:X$13000))</f>
        <v>#REF!</v>
      </c>
      <c r="P451" s="36" t="e">
        <f>CHOOSE([3]MES!$E$10,SUM(D451),SUM(D451:E451),SUM(D451:F451),SUM(D451:G451),SUM(D451:H451),SUM(D451:I451),SUM(D451:J451),SUM(D451:K451),SUM(D451:L451),SUM(D451:M451),SUM(D451:N451),SUM(D451:O451))</f>
        <v>#REF!</v>
      </c>
    </row>
    <row r="452" spans="2:16" ht="12" customHeight="1"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</row>
    <row r="453" spans="2:16" ht="12" customHeight="1"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</row>
    <row r="454" spans="2:16" ht="12" customHeight="1">
      <c r="B454" s="38" t="s">
        <v>88</v>
      </c>
      <c r="D454" s="39" t="e">
        <f t="shared" ref="D454:P454" si="104">SUM(D448:D453)</f>
        <v>#REF!</v>
      </c>
      <c r="E454" s="39" t="e">
        <f t="shared" si="104"/>
        <v>#REF!</v>
      </c>
      <c r="F454" s="39" t="e">
        <f t="shared" si="104"/>
        <v>#REF!</v>
      </c>
      <c r="G454" s="39" t="e">
        <f t="shared" si="104"/>
        <v>#REF!</v>
      </c>
      <c r="H454" s="39" t="e">
        <f t="shared" si="104"/>
        <v>#REF!</v>
      </c>
      <c r="I454" s="39" t="e">
        <f t="shared" si="104"/>
        <v>#REF!</v>
      </c>
      <c r="J454" s="39" t="e">
        <f t="shared" si="104"/>
        <v>#REF!</v>
      </c>
      <c r="K454" s="39" t="e">
        <f t="shared" si="104"/>
        <v>#REF!</v>
      </c>
      <c r="L454" s="39" t="e">
        <f t="shared" si="104"/>
        <v>#REF!</v>
      </c>
      <c r="M454" s="39" t="e">
        <f t="shared" si="104"/>
        <v>#REF!</v>
      </c>
      <c r="N454" s="39" t="e">
        <f t="shared" si="104"/>
        <v>#REF!</v>
      </c>
      <c r="O454" s="39" t="e">
        <f t="shared" si="104"/>
        <v>#REF!</v>
      </c>
      <c r="P454" s="39" t="e">
        <f t="shared" si="104"/>
        <v>#REF!</v>
      </c>
    </row>
    <row r="455" spans="2:16" ht="12" customHeight="1"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</row>
    <row r="456" spans="2:16" ht="12" customHeight="1">
      <c r="B456" s="30" t="s">
        <v>89</v>
      </c>
      <c r="D456" s="36" t="e">
        <f t="array" ref="D456">SUM(IF("647"='[3]B-GP'!$AB$6112:$AB$13000,1,0)*IF("61"='[3]B-GP'!$C$6112:$C$13000,1,0)*IF("10"='[3]B-GP'!$AC$6112:$AC$13000,1,0)*('[3]B-GP'!M$6112:M$13000))</f>
        <v>#REF!</v>
      </c>
      <c r="E456" s="36" t="e">
        <f t="array" ref="E456">SUM(IF("647"='[3]B-GP'!$AB$6112:$AB$13000,1,0)*IF("61"='[3]B-GP'!$C$6112:$C$13000,1,0)*IF("10"='[3]B-GP'!$AC$6112:$AC$13000,1,0)*('[3]B-GP'!N$6112:N$13000))</f>
        <v>#REF!</v>
      </c>
      <c r="F456" s="36" t="e">
        <f t="array" ref="F456">SUM(IF("647"='[3]B-GP'!$AB$6112:$AB$13000,1,0)*IF("61"='[3]B-GP'!$C$6112:$C$13000,1,0)*IF("10"='[3]B-GP'!$AC$6112:$AC$13000,1,0)*('[3]B-GP'!O$6112:O$13000))</f>
        <v>#REF!</v>
      </c>
      <c r="G456" s="36" t="e">
        <f t="array" ref="G456">SUM(IF("647"='[3]B-GP'!$AB$6112:$AB$13000,1,0)*IF("61"='[3]B-GP'!$C$6112:$C$13000,1,0)*IF("10"='[3]B-GP'!$AC$6112:$AC$13000,1,0)*('[3]B-GP'!P$6112:P$13000))</f>
        <v>#REF!</v>
      </c>
      <c r="H456" s="36" t="e">
        <f t="array" ref="H456">SUM(IF("647"='[3]B-GP'!$AB$6112:$AB$13000,1,0)*IF("61"='[3]B-GP'!$C$6112:$C$13000,1,0)*IF("10"='[3]B-GP'!$AC$6112:$AC$13000,1,0)*('[3]B-GP'!Q$6112:Q$13000))</f>
        <v>#REF!</v>
      </c>
      <c r="I456" s="36" t="e">
        <f t="array" ref="I456">SUM(IF("647"='[3]B-GP'!$AB$6112:$AB$13000,1,0)*IF("61"='[3]B-GP'!$C$6112:$C$13000,1,0)*IF("10"='[3]B-GP'!$AC$6112:$AC$13000,1,0)*('[3]B-GP'!R$6112:R$13000))</f>
        <v>#REF!</v>
      </c>
      <c r="J456" s="36" t="e">
        <f t="array" ref="J456">SUM(IF("647"='[3]B-GP'!$AB$6112:$AB$13000,1,0)*IF("61"='[3]B-GP'!$C$6112:$C$13000,1,0)*IF("10"='[3]B-GP'!$AC$6112:$AC$13000,1,0)*('[3]B-GP'!S$6112:S$13000))</f>
        <v>#REF!</v>
      </c>
      <c r="K456" s="36" t="e">
        <f t="array" ref="K456">SUM(IF("647"='[3]B-GP'!$AB$6112:$AB$13000,1,0)*IF("61"='[3]B-GP'!$C$6112:$C$13000,1,0)*IF("10"='[3]B-GP'!$AC$6112:$AC$13000,1,0)*('[3]B-GP'!T$6112:T$13000))</f>
        <v>#REF!</v>
      </c>
      <c r="L456" s="36" t="e">
        <f t="array" ref="L456">SUM(IF("647"='[3]B-GP'!$AB$6112:$AB$13000,1,0)*IF("61"='[3]B-GP'!$C$6112:$C$13000,1,0)*IF("10"='[3]B-GP'!$AC$6112:$AC$13000,1,0)*('[3]B-GP'!U$6112:U$13000))</f>
        <v>#REF!</v>
      </c>
      <c r="M456" s="36" t="e">
        <f t="array" ref="M456">SUM(IF("647"='[3]B-GP'!$AB$6112:$AB$13000,1,0)*IF("61"='[3]B-GP'!$C$6112:$C$13000,1,0)*IF("10"='[3]B-GP'!$AC$6112:$AC$13000,1,0)*('[3]B-GP'!V$6112:V$13000))</f>
        <v>#REF!</v>
      </c>
      <c r="N456" s="36" t="e">
        <f t="array" ref="N456">SUM(IF("647"='[3]B-GP'!$AB$6112:$AB$13000,1,0)*IF("61"='[3]B-GP'!$C$6112:$C$13000,1,0)*IF("10"='[3]B-GP'!$AC$6112:$AC$13000,1,0)*('[3]B-GP'!W$6112:W$13000))</f>
        <v>#REF!</v>
      </c>
      <c r="O456" s="36" t="e">
        <f t="array" ref="O456">SUM(IF("647"='[3]B-GP'!$AB$6112:$AB$13000,1,0)*IF("61"='[3]B-GP'!$C$6112:$C$13000,1,0)*IF("10"='[3]B-GP'!$AC$6112:$AC$13000,1,0)*('[3]B-GP'!X$6112:X$13000))</f>
        <v>#REF!</v>
      </c>
      <c r="P456" s="36" t="e">
        <f>CHOOSE([3]MES!$E$10,SUM(D456),SUM(D456:E456),SUM(D456:F456),SUM(D456:G456),SUM(D456:H456),SUM(D456:I456),SUM(D456:J456),SUM(D456:K456),SUM(D456:L456),SUM(D456:M456),SUM(D456:N456),SUM(D456:O456))</f>
        <v>#REF!</v>
      </c>
    </row>
    <row r="457" spans="2:16" ht="12" customHeight="1">
      <c r="B457" s="30" t="s">
        <v>90</v>
      </c>
      <c r="D457" s="36" t="e">
        <f t="array" ref="D457">SUM(IF("647"='[3]B-GP'!$AB$6112:$AB$13000,1,0)*IF("61"='[3]B-GP'!$C$6112:$C$13000,1,0)*IF("12"='[3]B-GP'!$AC$6112:$AC$13000,1,0)*('[3]B-GP'!M$6112:M$13000))</f>
        <v>#REF!</v>
      </c>
      <c r="E457" s="36" t="e">
        <f t="array" ref="E457">SUM(IF("647"='[3]B-GP'!$AB$6112:$AB$13000,1,0)*IF("61"='[3]B-GP'!$C$6112:$C$13000,1,0)*IF("12"='[3]B-GP'!$AC$6112:$AC$13000,1,0)*('[3]B-GP'!N$6112:N$13000))</f>
        <v>#REF!</v>
      </c>
      <c r="F457" s="36" t="e">
        <f t="array" ref="F457">SUM(IF("647"='[3]B-GP'!$AB$6112:$AB$13000,1,0)*IF("61"='[3]B-GP'!$C$6112:$C$13000,1,0)*IF("12"='[3]B-GP'!$AC$6112:$AC$13000,1,0)*('[3]B-GP'!O$6112:O$13000))</f>
        <v>#REF!</v>
      </c>
      <c r="G457" s="36" t="e">
        <f t="array" ref="G457">SUM(IF("647"='[3]B-GP'!$AB$6112:$AB$13000,1,0)*IF("61"='[3]B-GP'!$C$6112:$C$13000,1,0)*IF("12"='[3]B-GP'!$AC$6112:$AC$13000,1,0)*('[3]B-GP'!P$6112:P$13000))</f>
        <v>#REF!</v>
      </c>
      <c r="H457" s="36" t="e">
        <f t="array" ref="H457">SUM(IF("647"='[3]B-GP'!$AB$6112:$AB$13000,1,0)*IF("61"='[3]B-GP'!$C$6112:$C$13000,1,0)*IF("12"='[3]B-GP'!$AC$6112:$AC$13000,1,0)*('[3]B-GP'!Q$6112:Q$13000))</f>
        <v>#REF!</v>
      </c>
      <c r="I457" s="36" t="e">
        <f t="array" ref="I457">SUM(IF("647"='[3]B-GP'!$AB$6112:$AB$13000,1,0)*IF("61"='[3]B-GP'!$C$6112:$C$13000,1,0)*IF("12"='[3]B-GP'!$AC$6112:$AC$13000,1,0)*('[3]B-GP'!R$6112:R$13000))</f>
        <v>#REF!</v>
      </c>
      <c r="J457" s="36" t="e">
        <f t="array" ref="J457">SUM(IF("647"='[3]B-GP'!$AB$6112:$AB$13000,1,0)*IF("61"='[3]B-GP'!$C$6112:$C$13000,1,0)*IF("12"='[3]B-GP'!$AC$6112:$AC$13000,1,0)*('[3]B-GP'!S$6112:S$13000))</f>
        <v>#REF!</v>
      </c>
      <c r="K457" s="36" t="e">
        <f t="array" ref="K457">SUM(IF("647"='[3]B-GP'!$AB$6112:$AB$13000,1,0)*IF("61"='[3]B-GP'!$C$6112:$C$13000,1,0)*IF("12"='[3]B-GP'!$AC$6112:$AC$13000,1,0)*('[3]B-GP'!T$6112:T$13000))</f>
        <v>#REF!</v>
      </c>
      <c r="L457" s="36" t="e">
        <f t="array" ref="L457">SUM(IF("647"='[3]B-GP'!$AB$6112:$AB$13000,1,0)*IF("61"='[3]B-GP'!$C$6112:$C$13000,1,0)*IF("12"='[3]B-GP'!$AC$6112:$AC$13000,1,0)*('[3]B-GP'!U$6112:U$13000))</f>
        <v>#REF!</v>
      </c>
      <c r="M457" s="36" t="e">
        <f t="array" ref="M457">SUM(IF("647"='[3]B-GP'!$AB$6112:$AB$13000,1,0)*IF("61"='[3]B-GP'!$C$6112:$C$13000,1,0)*IF("12"='[3]B-GP'!$AC$6112:$AC$13000,1,0)*('[3]B-GP'!V$6112:V$13000))</f>
        <v>#REF!</v>
      </c>
      <c r="N457" s="36" t="e">
        <f t="array" ref="N457">SUM(IF("647"='[3]B-GP'!$AB$6112:$AB$13000,1,0)*IF("61"='[3]B-GP'!$C$6112:$C$13000,1,0)*IF("12"='[3]B-GP'!$AC$6112:$AC$13000,1,0)*('[3]B-GP'!W$6112:W$13000))</f>
        <v>#REF!</v>
      </c>
      <c r="O457" s="36" t="e">
        <f t="array" ref="O457">SUM(IF("647"='[3]B-GP'!$AB$6112:$AB$13000,1,0)*IF("61"='[3]B-GP'!$C$6112:$C$13000,1,0)*IF("12"='[3]B-GP'!$AC$6112:$AC$13000,1,0)*('[3]B-GP'!X$6112:X$13000))</f>
        <v>#REF!</v>
      </c>
      <c r="P457" s="36" t="e">
        <f>CHOOSE([3]MES!$E$10,SUM(D457),SUM(D457:E457),SUM(D457:F457),SUM(D457:G457),SUM(D457:H457),SUM(D457:I457),SUM(D457:J457),SUM(D457:K457),SUM(D457:L457),SUM(D457:M457),SUM(D457:N457),SUM(D457:O457))</f>
        <v>#REF!</v>
      </c>
    </row>
    <row r="458" spans="2:16" ht="12" customHeight="1">
      <c r="B458" s="38" t="s">
        <v>91</v>
      </c>
      <c r="D458" s="39" t="e">
        <f t="shared" ref="D458:P458" si="105">SUM(D456:D457)</f>
        <v>#REF!</v>
      </c>
      <c r="E458" s="39" t="e">
        <f t="shared" si="105"/>
        <v>#REF!</v>
      </c>
      <c r="F458" s="39" t="e">
        <f t="shared" si="105"/>
        <v>#REF!</v>
      </c>
      <c r="G458" s="39" t="e">
        <f t="shared" si="105"/>
        <v>#REF!</v>
      </c>
      <c r="H458" s="39" t="e">
        <f t="shared" si="105"/>
        <v>#REF!</v>
      </c>
      <c r="I458" s="39" t="e">
        <f t="shared" si="105"/>
        <v>#REF!</v>
      </c>
      <c r="J458" s="39" t="e">
        <f t="shared" si="105"/>
        <v>#REF!</v>
      </c>
      <c r="K458" s="39" t="e">
        <f t="shared" si="105"/>
        <v>#REF!</v>
      </c>
      <c r="L458" s="39" t="e">
        <f t="shared" si="105"/>
        <v>#REF!</v>
      </c>
      <c r="M458" s="39" t="e">
        <f t="shared" si="105"/>
        <v>#REF!</v>
      </c>
      <c r="N458" s="39" t="e">
        <f t="shared" si="105"/>
        <v>#REF!</v>
      </c>
      <c r="O458" s="39" t="e">
        <f t="shared" si="105"/>
        <v>#REF!</v>
      </c>
      <c r="P458" s="39" t="e">
        <f t="shared" si="105"/>
        <v>#REF!</v>
      </c>
    </row>
    <row r="459" spans="2:16" ht="12" customHeight="1">
      <c r="B459" s="30" t="s">
        <v>72</v>
      </c>
      <c r="D459" s="36" t="e">
        <f t="array" ref="D459">SUM(IF("647"='[3]B-GP'!$AB$6112:$AB$13000,1,0)*IF("61"='[3]B-GP'!$C$6112:$C$13000,1,0)*IF("24"='[3]B-GP'!$AC$6112:$AC$13000,1,0)*('[3]B-GP'!M$6112:M$13000))</f>
        <v>#REF!</v>
      </c>
      <c r="E459" s="36" t="e">
        <f t="array" ref="E459">SUM(IF("647"='[3]B-GP'!$AB$6112:$AB$13000,1,0)*IF("61"='[3]B-GP'!$C$6112:$C$13000,1,0)*IF("24"='[3]B-GP'!$AC$6112:$AC$13000,1,0)*('[3]B-GP'!N$6112:N$13000))</f>
        <v>#REF!</v>
      </c>
      <c r="F459" s="36" t="e">
        <f t="array" ref="F459">SUM(IF("647"='[3]B-GP'!$AB$6112:$AB$13000,1,0)*IF("61"='[3]B-GP'!$C$6112:$C$13000,1,0)*IF("24"='[3]B-GP'!$AC$6112:$AC$13000,1,0)*('[3]B-GP'!O$6112:O$13000))</f>
        <v>#REF!</v>
      </c>
      <c r="G459" s="36" t="e">
        <f t="array" ref="G459">SUM(IF("647"='[3]B-GP'!$AB$6112:$AB$13000,1,0)*IF("61"='[3]B-GP'!$C$6112:$C$13000,1,0)*IF("24"='[3]B-GP'!$AC$6112:$AC$13000,1,0)*('[3]B-GP'!P$6112:P$13000))</f>
        <v>#REF!</v>
      </c>
      <c r="H459" s="36" t="e">
        <f t="array" ref="H459">SUM(IF("647"='[3]B-GP'!$AB$6112:$AB$13000,1,0)*IF("61"='[3]B-GP'!$C$6112:$C$13000,1,0)*IF("24"='[3]B-GP'!$AC$6112:$AC$13000,1,0)*('[3]B-GP'!Q$6112:Q$13000))</f>
        <v>#REF!</v>
      </c>
      <c r="I459" s="36" t="e">
        <f t="array" ref="I459">SUM(IF("647"='[3]B-GP'!$AB$6112:$AB$13000,1,0)*IF("61"='[3]B-GP'!$C$6112:$C$13000,1,0)*IF("24"='[3]B-GP'!$AC$6112:$AC$13000,1,0)*('[3]B-GP'!R$6112:R$13000))</f>
        <v>#REF!</v>
      </c>
      <c r="J459" s="36" t="e">
        <f t="array" ref="J459">SUM(IF("647"='[3]B-GP'!$AB$6112:$AB$13000,1,0)*IF("61"='[3]B-GP'!$C$6112:$C$13000,1,0)*IF("24"='[3]B-GP'!$AC$6112:$AC$13000,1,0)*('[3]B-GP'!S$6112:S$13000))</f>
        <v>#REF!</v>
      </c>
      <c r="K459" s="36" t="e">
        <f t="array" ref="K459">SUM(IF("647"='[3]B-GP'!$AB$6112:$AB$13000,1,0)*IF("61"='[3]B-GP'!$C$6112:$C$13000,1,0)*IF("24"='[3]B-GP'!$AC$6112:$AC$13000,1,0)*('[3]B-GP'!T$6112:T$13000))</f>
        <v>#REF!</v>
      </c>
      <c r="L459" s="36" t="e">
        <f t="array" ref="L459">SUM(IF("647"='[3]B-GP'!$AB$6112:$AB$13000,1,0)*IF("61"='[3]B-GP'!$C$6112:$C$13000,1,0)*IF("24"='[3]B-GP'!$AC$6112:$AC$13000,1,0)*('[3]B-GP'!U$6112:U$13000))+SUM(IF("647"='[3]B-GP'!$AB$6112:$AB$13000,1,0)*IF("61"='[3]B-GP'!$C$6112:$C$13000,1,0)*IF("95"='[3]B-GP'!$AC$6112:$AC$13000,1,0)*('[3]B-GP'!U$6112:U$13000))</f>
        <v>#REF!</v>
      </c>
      <c r="M459" s="36" t="e">
        <f t="array" ref="M459">SUM(IF("647"='[3]B-GP'!$AB$6112:$AB$13000,1,0)*IF("61"='[3]B-GP'!$C$6112:$C$13000,1,0)*IF("24"='[3]B-GP'!$AC$6112:$AC$13000,1,0)*('[3]B-GP'!V$6112:V$13000))+SUM(IF("647"='[3]B-GP'!$AB$6112:$AB$13000,1,0)*IF("61"='[3]B-GP'!$C$6112:$C$13000,1,0)*IF("95"='[3]B-GP'!$AC$6112:$AC$13000,1,0)*('[3]B-GP'!V$6112:V$13000))</f>
        <v>#REF!</v>
      </c>
      <c r="N459" s="36" t="e">
        <f t="array" ref="N459">SUM(IF("647"='[3]B-GP'!$AB$6112:$AB$13000,1,0)*IF("61"='[3]B-GP'!$C$6112:$C$13000,1,0)*IF("24"='[3]B-GP'!$AC$6112:$AC$13000,1,0)*('[3]B-GP'!W$6112:W$13000))+SUM(IF("647"='[3]B-GP'!$AB$6112:$AB$13000,1,0)*IF("61"='[3]B-GP'!$C$6112:$C$13000,1,0)*IF("95"='[3]B-GP'!$AC$6112:$AC$13000,1,0)*('[3]B-GP'!W$6112:W$13000))</f>
        <v>#REF!</v>
      </c>
      <c r="O459" s="36" t="e">
        <f t="array" ref="O459">SUM(IF("647"='[3]B-GP'!$AB$6112:$AB$13000,1,0)*IF("61"='[3]B-GP'!$C$6112:$C$13000,1,0)*IF("24"='[3]B-GP'!$AC$6112:$AC$13000,1,0)*('[3]B-GP'!X$6112:X$13000))+SUM(IF("647"='[3]B-GP'!$AB$6112:$AB$13000,1,0)*IF("61"='[3]B-GP'!$C$6112:$C$13000,1,0)*IF("95"='[3]B-GP'!$AC$6112:$AC$13000,1,0)*('[3]B-GP'!X$6112:X$13000))</f>
        <v>#REF!</v>
      </c>
      <c r="P459" s="36" t="e">
        <f>CHOOSE([3]MES!$E$10,SUM(D459),SUM(D459:E459),SUM(D459:F459),SUM(D459:G459),SUM(D459:H459),SUM(D459:I459),SUM(D459:J459),SUM(D459:K459),SUM(D459:L459),SUM(D459:M459),SUM(D459:N459),SUM(D459:O459))</f>
        <v>#REF!</v>
      </c>
    </row>
    <row r="460" spans="2:16" ht="12" customHeight="1">
      <c r="B460" s="30" t="s">
        <v>74</v>
      </c>
      <c r="D460" s="36" t="e">
        <f t="array" ref="D460">SUM(IF("647"='[3]B-GP'!$AB$6112:$AB$13000,1,0)*IF("61"='[3]B-GP'!$C$6112:$C$13000,1,0)*IF("23"='[3]B-GP'!$AC$6112:$AC$13000,1,0)*('[3]B-GP'!M$6112:M$13000))</f>
        <v>#REF!</v>
      </c>
      <c r="E460" s="36" t="e">
        <f t="array" ref="E460">SUM(IF("647"='[3]B-GP'!$AB$6112:$AB$13000,1,0)*IF("61"='[3]B-GP'!$C$6112:$C$13000,1,0)*IF("23"='[3]B-GP'!$AC$6112:$AC$13000,1,0)*('[3]B-GP'!N$6112:N$13000))</f>
        <v>#REF!</v>
      </c>
      <c r="F460" s="36" t="e">
        <f t="array" ref="F460">SUM(IF("647"='[3]B-GP'!$AB$6112:$AB$13000,1,0)*IF("61"='[3]B-GP'!$C$6112:$C$13000,1,0)*IF("23"='[3]B-GP'!$AC$6112:$AC$13000,1,0)*('[3]B-GP'!O$6112:O$13000))</f>
        <v>#REF!</v>
      </c>
      <c r="G460" s="36" t="e">
        <f t="array" ref="G460">SUM(IF("647"='[3]B-GP'!$AB$6112:$AB$13000,1,0)*IF("61"='[3]B-GP'!$C$6112:$C$13000,1,0)*IF("23"='[3]B-GP'!$AC$6112:$AC$13000,1,0)*('[3]B-GP'!P$6112:P$13000))</f>
        <v>#REF!</v>
      </c>
      <c r="H460" s="36" t="e">
        <f t="array" ref="H460">SUM(IF("647"='[3]B-GP'!$AB$6112:$AB$13000,1,0)*IF("61"='[3]B-GP'!$C$6112:$C$13000,1,0)*IF("23"='[3]B-GP'!$AC$6112:$AC$13000,1,0)*('[3]B-GP'!Q$6112:Q$13000))</f>
        <v>#REF!</v>
      </c>
      <c r="I460" s="36" t="e">
        <f t="array" ref="I460">SUM(IF("647"='[3]B-GP'!$AB$6112:$AB$13000,1,0)*IF("61"='[3]B-GP'!$C$6112:$C$13000,1,0)*IF("23"='[3]B-GP'!$AC$6112:$AC$13000,1,0)*('[3]B-GP'!R$6112:R$13000))</f>
        <v>#REF!</v>
      </c>
      <c r="J460" s="36" t="e">
        <f t="array" ref="J460">SUM(IF("647"='[3]B-GP'!$AB$6112:$AB$13000,1,0)*IF("61"='[3]B-GP'!$C$6112:$C$13000,1,0)*IF("23"='[3]B-GP'!$AC$6112:$AC$13000,1,0)*('[3]B-GP'!S$6112:S$13000))</f>
        <v>#REF!</v>
      </c>
      <c r="K460" s="36" t="e">
        <f t="array" ref="K460">SUM(IF("647"='[3]B-GP'!$AB$6112:$AB$13000,1,0)*IF("61"='[3]B-GP'!$C$6112:$C$13000,1,0)*IF("23"='[3]B-GP'!$AC$6112:$AC$13000,1,0)*('[3]B-GP'!T$6112:T$13000))</f>
        <v>#REF!</v>
      </c>
      <c r="L460" s="36" t="e">
        <f t="array" ref="L460">SUM(IF("647"='[3]B-GP'!$AB$6112:$AB$13000,1,0)*IF("61"='[3]B-GP'!$C$6112:$C$13000,1,0)*IF("23"='[3]B-GP'!$AC$6112:$AC$13000,1,0)*('[3]B-GP'!U$6112:U$13000))</f>
        <v>#REF!</v>
      </c>
      <c r="M460" s="36" t="e">
        <f t="array" ref="M460">SUM(IF("647"='[3]B-GP'!$AB$6112:$AB$13000,1,0)*IF("61"='[3]B-GP'!$C$6112:$C$13000,1,0)*IF("23"='[3]B-GP'!$AC$6112:$AC$13000,1,0)*('[3]B-GP'!V$6112:V$13000))</f>
        <v>#REF!</v>
      </c>
      <c r="N460" s="36" t="e">
        <f t="array" ref="N460">SUM(IF("647"='[3]B-GP'!$AB$6112:$AB$13000,1,0)*IF("61"='[3]B-GP'!$C$6112:$C$13000,1,0)*IF("23"='[3]B-GP'!$AC$6112:$AC$13000,1,0)*('[3]B-GP'!W$6112:W$13000))</f>
        <v>#REF!</v>
      </c>
      <c r="O460" s="36" t="e">
        <f t="array" ref="O460">SUM(IF("647"='[3]B-GP'!$AB$6112:$AB$13000,1,0)*IF("61"='[3]B-GP'!$C$6112:$C$13000,1,0)*IF("23"='[3]B-GP'!$AC$6112:$AC$13000,1,0)*('[3]B-GP'!X$6112:X$13000))</f>
        <v>#REF!</v>
      </c>
      <c r="P460" s="36" t="e">
        <f>CHOOSE([3]MES!$E$10,SUM(D460),SUM(D460:E460),SUM(D460:F460),SUM(D460:G460),SUM(D460:H460),SUM(D460:I460),SUM(D460:J460),SUM(D460:K460),SUM(D460:L460),SUM(D460:M460),SUM(D460:N460),SUM(D460:O460))</f>
        <v>#REF!</v>
      </c>
    </row>
    <row r="461" spans="2:16" ht="12" customHeight="1">
      <c r="B461" s="38" t="s">
        <v>92</v>
      </c>
      <c r="D461" s="39" t="e">
        <f t="shared" ref="D461:P461" si="106">SUM(D459:D460)</f>
        <v>#REF!</v>
      </c>
      <c r="E461" s="39" t="e">
        <f t="shared" si="106"/>
        <v>#REF!</v>
      </c>
      <c r="F461" s="39" t="e">
        <f t="shared" si="106"/>
        <v>#REF!</v>
      </c>
      <c r="G461" s="39" t="e">
        <f t="shared" si="106"/>
        <v>#REF!</v>
      </c>
      <c r="H461" s="39" t="e">
        <f t="shared" si="106"/>
        <v>#REF!</v>
      </c>
      <c r="I461" s="39" t="e">
        <f t="shared" si="106"/>
        <v>#REF!</v>
      </c>
      <c r="J461" s="39" t="e">
        <f t="shared" si="106"/>
        <v>#REF!</v>
      </c>
      <c r="K461" s="39" t="e">
        <f t="shared" si="106"/>
        <v>#REF!</v>
      </c>
      <c r="L461" s="39" t="e">
        <f t="shared" si="106"/>
        <v>#REF!</v>
      </c>
      <c r="M461" s="39" t="e">
        <f t="shared" si="106"/>
        <v>#REF!</v>
      </c>
      <c r="N461" s="39" t="e">
        <f t="shared" si="106"/>
        <v>#REF!</v>
      </c>
      <c r="O461" s="39" t="e">
        <f t="shared" si="106"/>
        <v>#REF!</v>
      </c>
      <c r="P461" s="39" t="e">
        <f t="shared" si="106"/>
        <v>#REF!</v>
      </c>
    </row>
    <row r="462" spans="2:16" ht="12" customHeight="1">
      <c r="B462" s="30" t="s">
        <v>93</v>
      </c>
      <c r="D462" s="36" t="e">
        <f t="array" ref="D462">SUM(IF("647"='[3]B-GP'!$AB$6112:$AB$13000,1,0)*IF("61"='[3]B-GP'!$C$6112:$C$13000,1,0)*IF("14"='[3]B-GP'!$AC$6112:$AC$13000,1,0)*('[3]B-GP'!M$6112:M$13000))</f>
        <v>#REF!</v>
      </c>
      <c r="E462" s="36" t="e">
        <f t="array" ref="E462">SUM(IF("647"='[3]B-GP'!$AB$6112:$AB$13000,1,0)*IF("61"='[3]B-GP'!$C$6112:$C$13000,1,0)*IF("14"='[3]B-GP'!$AC$6112:$AC$13000,1,0)*('[3]B-GP'!N$6112:N$13000))</f>
        <v>#REF!</v>
      </c>
      <c r="F462" s="36" t="e">
        <f t="array" ref="F462">SUM(IF("647"='[3]B-GP'!$AB$6112:$AB$13000,1,0)*IF("61"='[3]B-GP'!$C$6112:$C$13000,1,0)*IF("14"='[3]B-GP'!$AC$6112:$AC$13000,1,0)*('[3]B-GP'!O$6112:O$13000))</f>
        <v>#REF!</v>
      </c>
      <c r="G462" s="36" t="e">
        <f t="array" ref="G462">SUM(IF("647"='[3]B-GP'!$AB$6112:$AB$13000,1,0)*IF("61"='[3]B-GP'!$C$6112:$C$13000,1,0)*IF("14"='[3]B-GP'!$AC$6112:$AC$13000,1,0)*('[3]B-GP'!P$6112:P$13000))</f>
        <v>#REF!</v>
      </c>
      <c r="H462" s="36" t="e">
        <f t="array" ref="H462">SUM(IF("647"='[3]B-GP'!$AB$6112:$AB$13000,1,0)*IF("61"='[3]B-GP'!$C$6112:$C$13000,1,0)*IF("14"='[3]B-GP'!$AC$6112:$AC$13000,1,0)*('[3]B-GP'!Q$6112:Q$13000))</f>
        <v>#REF!</v>
      </c>
      <c r="I462" s="36" t="e">
        <f t="array" ref="I462">SUM(IF("647"='[3]B-GP'!$AB$6112:$AB$13000,1,0)*IF("61"='[3]B-GP'!$C$6112:$C$13000,1,0)*IF("14"='[3]B-GP'!$AC$6112:$AC$13000,1,0)*('[3]B-GP'!R$6112:R$13000))</f>
        <v>#REF!</v>
      </c>
      <c r="J462" s="36" t="e">
        <f t="array" ref="J462">SUM(IF("647"='[3]B-GP'!$AB$6112:$AB$13000,1,0)*IF("61"='[3]B-GP'!$C$6112:$C$13000,1,0)*IF("14"='[3]B-GP'!$AC$6112:$AC$13000,1,0)*('[3]B-GP'!S$6112:S$13000))</f>
        <v>#REF!</v>
      </c>
      <c r="K462" s="36" t="e">
        <f t="array" ref="K462">SUM(IF("647"='[3]B-GP'!$AB$6112:$AB$13000,1,0)*IF("61"='[3]B-GP'!$C$6112:$C$13000,1,0)*IF("14"='[3]B-GP'!$AC$6112:$AC$13000,1,0)*('[3]B-GP'!T$6112:T$13000))</f>
        <v>#REF!</v>
      </c>
      <c r="L462" s="36" t="e">
        <f t="array" ref="L462">SUM(IF("647"='[3]B-GP'!$AB$6112:$AB$13000,1,0)*IF("61"='[3]B-GP'!$C$6112:$C$13000,1,0)*IF("14"='[3]B-GP'!$AC$6112:$AC$13000,1,0)*('[3]B-GP'!U$6112:U$13000))</f>
        <v>#REF!</v>
      </c>
      <c r="M462" s="36" t="e">
        <f t="array" ref="M462">SUM(IF("647"='[3]B-GP'!$AB$6112:$AB$13000,1,0)*IF("61"='[3]B-GP'!$C$6112:$C$13000,1,0)*IF("14"='[3]B-GP'!$AC$6112:$AC$13000,1,0)*('[3]B-GP'!V$6112:V$13000))</f>
        <v>#REF!</v>
      </c>
      <c r="N462" s="36" t="e">
        <f t="array" ref="N462">SUM(IF("647"='[3]B-GP'!$AB$6112:$AB$13000,1,0)*IF("61"='[3]B-GP'!$C$6112:$C$13000,1,0)*IF("14"='[3]B-GP'!$AC$6112:$AC$13000,1,0)*('[3]B-GP'!W$6112:W$13000))</f>
        <v>#REF!</v>
      </c>
      <c r="O462" s="36" t="e">
        <f t="array" ref="O462">SUM(IF("647"='[3]B-GP'!$AB$6112:$AB$13000,1,0)*IF("61"='[3]B-GP'!$C$6112:$C$13000,1,0)*IF("14"='[3]B-GP'!$AC$6112:$AC$13000,1,0)*('[3]B-GP'!X$6112:X$13000))</f>
        <v>#REF!</v>
      </c>
      <c r="P462" s="36" t="e">
        <f>CHOOSE([3]MES!$E$10,SUM(D462),SUM(D462:E462),SUM(D462:F462),SUM(D462:G462),SUM(D462:H462),SUM(D462:I462),SUM(D462:J462),SUM(D462:K462),SUM(D462:L462),SUM(D462:M462),SUM(D462:N462),SUM(D462:O462))</f>
        <v>#REF!</v>
      </c>
    </row>
    <row r="463" spans="2:16" ht="12" customHeight="1">
      <c r="B463" s="30" t="s">
        <v>94</v>
      </c>
      <c r="D463" s="36" t="e">
        <f t="array" ref="D463">SUM(IF("647"='[3]B-GP'!$AB$6112:$AB$13000,1,0)*IF("61"='[3]B-GP'!$C$6112:$C$13000,1,0)*IF("11"='[3]B-GP'!$AC$6112:$AC$13000,1,0)*('[3]B-GP'!M$6112:M$13000))</f>
        <v>#REF!</v>
      </c>
      <c r="E463" s="36" t="e">
        <f t="array" ref="E463">SUM(IF("647"='[3]B-GP'!$AB$6112:$AB$13000,1,0)*IF("61"='[3]B-GP'!$C$6112:$C$13000,1,0)*IF("11"='[3]B-GP'!$AC$6112:$AC$13000,1,0)*('[3]B-GP'!N$6112:N$13000))</f>
        <v>#REF!</v>
      </c>
      <c r="F463" s="36" t="e">
        <f t="array" ref="F463">SUM(IF("647"='[3]B-GP'!$AB$6112:$AB$13000,1,0)*IF("61"='[3]B-GP'!$C$6112:$C$13000,1,0)*IF("11"='[3]B-GP'!$AC$6112:$AC$13000,1,0)*('[3]B-GP'!O$6112:O$13000))</f>
        <v>#REF!</v>
      </c>
      <c r="G463" s="36" t="e">
        <f t="array" ref="G463">SUM(IF("647"='[3]B-GP'!$AB$6112:$AB$13000,1,0)*IF("61"='[3]B-GP'!$C$6112:$C$13000,1,0)*IF("11"='[3]B-GP'!$AC$6112:$AC$13000,1,0)*('[3]B-GP'!P$6112:P$13000))</f>
        <v>#REF!</v>
      </c>
      <c r="H463" s="36" t="e">
        <f t="array" ref="H463">SUM(IF("647"='[3]B-GP'!$AB$6112:$AB$13000,1,0)*IF("61"='[3]B-GP'!$C$6112:$C$13000,1,0)*IF("11"='[3]B-GP'!$AC$6112:$AC$13000,1,0)*('[3]B-GP'!Q$6112:Q$13000))</f>
        <v>#REF!</v>
      </c>
      <c r="I463" s="36" t="e">
        <f t="array" ref="I463">SUM(IF("647"='[3]B-GP'!$AB$6112:$AB$13000,1,0)*IF("61"='[3]B-GP'!$C$6112:$C$13000,1,0)*IF("11"='[3]B-GP'!$AC$6112:$AC$13000,1,0)*('[3]B-GP'!R$6112:R$13000))</f>
        <v>#REF!</v>
      </c>
      <c r="J463" s="36" t="e">
        <f t="array" ref="J463">SUM(IF("647"='[3]B-GP'!$AB$6112:$AB$13000,1,0)*IF("61"='[3]B-GP'!$C$6112:$C$13000,1,0)*IF("11"='[3]B-GP'!$AC$6112:$AC$13000,1,0)*('[3]B-GP'!S$6112:S$13000))</f>
        <v>#REF!</v>
      </c>
      <c r="K463" s="36" t="e">
        <f t="array" ref="K463">SUM(IF("647"='[3]B-GP'!$AB$6112:$AB$13000,1,0)*IF("61"='[3]B-GP'!$C$6112:$C$13000,1,0)*IF("11"='[3]B-GP'!$AC$6112:$AC$13000,1,0)*('[3]B-GP'!T$6112:T$13000))</f>
        <v>#REF!</v>
      </c>
      <c r="L463" s="36" t="e">
        <f t="array" ref="L463">SUM(IF("647"='[3]B-GP'!$AB$6112:$AB$13000,1,0)*IF("61"='[3]B-GP'!$C$6112:$C$13000,1,0)*IF("11"='[3]B-GP'!$AC$6112:$AC$13000,1,0)*('[3]B-GP'!U$6112:U$13000))</f>
        <v>#REF!</v>
      </c>
      <c r="M463" s="36" t="e">
        <f t="array" ref="M463">SUM(IF("647"='[3]B-GP'!$AB$6112:$AB$13000,1,0)*IF("61"='[3]B-GP'!$C$6112:$C$13000,1,0)*IF("11"='[3]B-GP'!$AC$6112:$AC$13000,1,0)*('[3]B-GP'!V$6112:V$13000))</f>
        <v>#REF!</v>
      </c>
      <c r="N463" s="36" t="e">
        <f t="array" ref="N463">SUM(IF("647"='[3]B-GP'!$AB$6112:$AB$13000,1,0)*IF("61"='[3]B-GP'!$C$6112:$C$13000,1,0)*IF("11"='[3]B-GP'!$AC$6112:$AC$13000,1,0)*('[3]B-GP'!W$6112:W$13000))</f>
        <v>#REF!</v>
      </c>
      <c r="O463" s="36" t="e">
        <f t="array" ref="O463">SUM(IF("647"='[3]B-GP'!$AB$6112:$AB$13000,1,0)*IF("61"='[3]B-GP'!$C$6112:$C$13000,1,0)*IF("11"='[3]B-GP'!$AC$6112:$AC$13000,1,0)*('[3]B-GP'!X$6112:X$13000))</f>
        <v>#REF!</v>
      </c>
      <c r="P463" s="36" t="e">
        <f>CHOOSE([3]MES!$E$10,SUM(D463),SUM(D463:E463),SUM(D463:F463),SUM(D463:G463),SUM(D463:H463),SUM(D463:I463),SUM(D463:J463),SUM(D463:K463),SUM(D463:L463),SUM(D463:M463),SUM(D463:N463),SUM(D463:O463))</f>
        <v>#REF!</v>
      </c>
    </row>
    <row r="464" spans="2:16" ht="12" customHeight="1">
      <c r="B464" s="30" t="s">
        <v>95</v>
      </c>
      <c r="D464" s="36" t="e">
        <f t="array" ref="D464">SUM(IF("647"='[3]B-GP'!$AB$6112:$AB$13000,1,0)*IF("61"='[3]B-GP'!$C$6112:$C$13000,1,0)*IF("82"='[3]B-GP'!$AC$6112:$AC$13000,1,0)*('[3]B-GP'!M$6112:M$13000))</f>
        <v>#REF!</v>
      </c>
      <c r="E464" s="36" t="e">
        <f t="array" ref="E464">SUM(IF("647"='[3]B-GP'!$AB$6112:$AB$13000,1,0)*IF("61"='[3]B-GP'!$C$6112:$C$13000,1,0)*IF("82"='[3]B-GP'!$AC$6112:$AC$13000,1,0)*('[3]B-GP'!N$6112:N$13000))</f>
        <v>#REF!</v>
      </c>
      <c r="F464" s="36" t="e">
        <f t="array" ref="F464">SUM(IF("647"='[3]B-GP'!$AB$6112:$AB$13000,1,0)*IF("61"='[3]B-GP'!$C$6112:$C$13000,1,0)*IF("82"='[3]B-GP'!$AC$6112:$AC$13000,1,0)*('[3]B-GP'!O$6112:O$13000))</f>
        <v>#REF!</v>
      </c>
      <c r="G464" s="36" t="e">
        <f t="array" ref="G464">SUM(IF("647"='[3]B-GP'!$AB$6112:$AB$13000,1,0)*IF("61"='[3]B-GP'!$C$6112:$C$13000,1,0)*IF("82"='[3]B-GP'!$AC$6112:$AC$13000,1,0)*('[3]B-GP'!P$6112:P$13000))</f>
        <v>#REF!</v>
      </c>
      <c r="H464" s="36" t="e">
        <f t="array" ref="H464">SUM(IF("647"='[3]B-GP'!$AB$6112:$AB$13000,1,0)*IF("61"='[3]B-GP'!$C$6112:$C$13000,1,0)*IF("82"='[3]B-GP'!$AC$6112:$AC$13000,1,0)*('[3]B-GP'!Q$6112:Q$13000))</f>
        <v>#REF!</v>
      </c>
      <c r="I464" s="36" t="e">
        <f t="array" ref="I464">SUM(IF("647"='[3]B-GP'!$AB$6112:$AB$13000,1,0)*IF("61"='[3]B-GP'!$C$6112:$C$13000,1,0)*IF("82"='[3]B-GP'!$AC$6112:$AC$13000,1,0)*('[3]B-GP'!R$6112:R$13000))</f>
        <v>#REF!</v>
      </c>
      <c r="J464" s="36" t="e">
        <f t="array" ref="J464">SUM(IF("647"='[3]B-GP'!$AB$6112:$AB$13000,1,0)*IF("61"='[3]B-GP'!$C$6112:$C$13000,1,0)*IF("82"='[3]B-GP'!$AC$6112:$AC$13000,1,0)*('[3]B-GP'!S$6112:S$13000))</f>
        <v>#REF!</v>
      </c>
      <c r="K464" s="36" t="e">
        <f t="array" ref="K464">SUM(IF("647"='[3]B-GP'!$AB$6112:$AB$13000,1,0)*IF("61"='[3]B-GP'!$C$6112:$C$13000,1,0)*IF("82"='[3]B-GP'!$AC$6112:$AC$13000,1,0)*('[3]B-GP'!T$6112:T$13000))</f>
        <v>#REF!</v>
      </c>
      <c r="L464" s="36" t="e">
        <f t="array" ref="L464">SUM(IF("647"='[3]B-GP'!$AB$6112:$AB$13000,1,0)*IF("61"='[3]B-GP'!$C$6112:$C$13000,1,0)*IF("82"='[3]B-GP'!$AC$6112:$AC$13000,1,0)*('[3]B-GP'!U$6112:U$13000))</f>
        <v>#REF!</v>
      </c>
      <c r="M464" s="36" t="e">
        <f t="array" ref="M464">SUM(IF("647"='[3]B-GP'!$AB$6112:$AB$13000,1,0)*IF("61"='[3]B-GP'!$C$6112:$C$13000,1,0)*IF("82"='[3]B-GP'!$AC$6112:$AC$13000,1,0)*('[3]B-GP'!V$6112:V$13000))</f>
        <v>#REF!</v>
      </c>
      <c r="N464" s="36" t="e">
        <f t="array" ref="N464">SUM(IF("647"='[3]B-GP'!$AB$6112:$AB$13000,1,0)*IF("61"='[3]B-GP'!$C$6112:$C$13000,1,0)*IF("82"='[3]B-GP'!$AC$6112:$AC$13000,1,0)*('[3]B-GP'!W$6112:W$13000))</f>
        <v>#REF!</v>
      </c>
      <c r="O464" s="36" t="e">
        <f t="array" ref="O464">SUM(IF("647"='[3]B-GP'!$AB$6112:$AB$13000,1,0)*IF("61"='[3]B-GP'!$C$6112:$C$13000,1,0)*IF("82"='[3]B-GP'!$AC$6112:$AC$13000,1,0)*('[3]B-GP'!X$6112:X$13000))</f>
        <v>#REF!</v>
      </c>
      <c r="P464" s="36" t="e">
        <f>CHOOSE([3]MES!$E$10,SUM(D464),SUM(D464:E464),SUM(D464:F464),SUM(D464:G464),SUM(D464:H464),SUM(D464:I464),SUM(D464:J464),SUM(D464:K464),SUM(D464:L464),SUM(D464:M464),SUM(D464:N464),SUM(D464:O464))</f>
        <v>#REF!</v>
      </c>
    </row>
    <row r="465" spans="2:16" ht="12" customHeight="1">
      <c r="B465" s="30" t="s">
        <v>96</v>
      </c>
      <c r="D465" s="36" t="e">
        <f t="array" ref="D465">SUM(IF("647"='[3]B-GP'!$AB$6112:$AB$13000,1,0)*IF("61"='[3]B-GP'!$C$6112:$C$13000,1,0)*IF("83"='[3]B-GP'!$AC$6112:$AC$13000,1,0)*('[3]B-GP'!M$6112:M$13000))</f>
        <v>#REF!</v>
      </c>
      <c r="E465" s="36" t="e">
        <f t="array" ref="E465">SUM(IF("647"='[3]B-GP'!$AB$6112:$AB$13000,1,0)*IF("61"='[3]B-GP'!$C$6112:$C$13000,1,0)*IF("83"='[3]B-GP'!$AC$6112:$AC$13000,1,0)*('[3]B-GP'!N$6112:N$13000))</f>
        <v>#REF!</v>
      </c>
      <c r="F465" s="36" t="e">
        <f t="array" ref="F465">SUM(IF("647"='[3]B-GP'!$AB$6112:$AB$13000,1,0)*IF("61"='[3]B-GP'!$C$6112:$C$13000,1,0)*IF("83"='[3]B-GP'!$AC$6112:$AC$13000,1,0)*('[3]B-GP'!O$6112:O$13000))</f>
        <v>#REF!</v>
      </c>
      <c r="G465" s="36" t="e">
        <f t="array" ref="G465">SUM(IF("647"='[3]B-GP'!$AB$6112:$AB$13000,1,0)*IF("61"='[3]B-GP'!$C$6112:$C$13000,1,0)*IF("83"='[3]B-GP'!$AC$6112:$AC$13000,1,0)*('[3]B-GP'!P$6112:P$13000))</f>
        <v>#REF!</v>
      </c>
      <c r="H465" s="36" t="e">
        <f t="array" ref="H465">SUM(IF("647"='[3]B-GP'!$AB$6112:$AB$13000,1,0)*IF("61"='[3]B-GP'!$C$6112:$C$13000,1,0)*IF("83"='[3]B-GP'!$AC$6112:$AC$13000,1,0)*('[3]B-GP'!Q$6112:Q$13000))</f>
        <v>#REF!</v>
      </c>
      <c r="I465" s="36" t="e">
        <f t="array" ref="I465">SUM(IF("647"='[3]B-GP'!$AB$6112:$AB$13000,1,0)*IF("61"='[3]B-GP'!$C$6112:$C$13000,1,0)*IF("83"='[3]B-GP'!$AC$6112:$AC$13000,1,0)*('[3]B-GP'!R$6112:R$13000))</f>
        <v>#REF!</v>
      </c>
      <c r="J465" s="36" t="e">
        <f t="array" ref="J465">SUM(IF("647"='[3]B-GP'!$AB$6112:$AB$13000,1,0)*IF("61"='[3]B-GP'!$C$6112:$C$13000,1,0)*IF("83"='[3]B-GP'!$AC$6112:$AC$13000,1,0)*('[3]B-GP'!S$6112:S$13000))</f>
        <v>#REF!</v>
      </c>
      <c r="K465" s="36" t="e">
        <f t="array" ref="K465">SUM(IF("647"='[3]B-GP'!$AB$6112:$AB$13000,1,0)*IF("61"='[3]B-GP'!$C$6112:$C$13000,1,0)*IF("83"='[3]B-GP'!$AC$6112:$AC$13000,1,0)*('[3]B-GP'!T$6112:T$13000))</f>
        <v>#REF!</v>
      </c>
      <c r="L465" s="36" t="e">
        <f t="array" ref="L465">SUM(IF("647"='[3]B-GP'!$AB$6112:$AB$13000,1,0)*IF("61"='[3]B-GP'!$C$6112:$C$13000,1,0)*IF("83"='[3]B-GP'!$AC$6112:$AC$13000,1,0)*('[3]B-GP'!U$6112:U$13000))</f>
        <v>#REF!</v>
      </c>
      <c r="M465" s="36" t="e">
        <f t="array" ref="M465">SUM(IF("647"='[3]B-GP'!$AB$6112:$AB$13000,1,0)*IF("61"='[3]B-GP'!$C$6112:$C$13000,1,0)*IF("83"='[3]B-GP'!$AC$6112:$AC$13000,1,0)*('[3]B-GP'!V$6112:V$13000))</f>
        <v>#REF!</v>
      </c>
      <c r="N465" s="36" t="e">
        <f t="array" ref="N465">SUM(IF("647"='[3]B-GP'!$AB$6112:$AB$13000,1,0)*IF("61"='[3]B-GP'!$C$6112:$C$13000,1,0)*IF("83"='[3]B-GP'!$AC$6112:$AC$13000,1,0)*('[3]B-GP'!W$6112:W$13000))</f>
        <v>#REF!</v>
      </c>
      <c r="O465" s="36" t="e">
        <f t="array" ref="O465">SUM(IF("647"='[3]B-GP'!$AB$6112:$AB$13000,1,0)*IF("61"='[3]B-GP'!$C$6112:$C$13000,1,0)*IF("83"='[3]B-GP'!$AC$6112:$AC$13000,1,0)*('[3]B-GP'!X$6112:X$13000))</f>
        <v>#REF!</v>
      </c>
      <c r="P465" s="36" t="e">
        <f>CHOOSE([3]MES!$E$10,SUM(D465),SUM(D465:E465),SUM(D465:F465),SUM(D465:G465),SUM(D465:H465),SUM(D465:I465),SUM(D465:J465),SUM(D465:K465),SUM(D465:L465),SUM(D465:M465),SUM(D465:N465),SUM(D465:O465))</f>
        <v>#REF!</v>
      </c>
    </row>
    <row r="466" spans="2:16" ht="12" customHeight="1">
      <c r="B466" s="38" t="s">
        <v>97</v>
      </c>
      <c r="D466" s="39" t="e">
        <f t="shared" ref="D466:P466" si="107">SUM(D462:D465)</f>
        <v>#REF!</v>
      </c>
      <c r="E466" s="39" t="e">
        <f t="shared" si="107"/>
        <v>#REF!</v>
      </c>
      <c r="F466" s="39" t="e">
        <f t="shared" si="107"/>
        <v>#REF!</v>
      </c>
      <c r="G466" s="39" t="e">
        <f t="shared" si="107"/>
        <v>#REF!</v>
      </c>
      <c r="H466" s="39" t="e">
        <f t="shared" si="107"/>
        <v>#REF!</v>
      </c>
      <c r="I466" s="39" t="e">
        <f t="shared" si="107"/>
        <v>#REF!</v>
      </c>
      <c r="J466" s="39" t="e">
        <f t="shared" si="107"/>
        <v>#REF!</v>
      </c>
      <c r="K466" s="39" t="e">
        <f t="shared" si="107"/>
        <v>#REF!</v>
      </c>
      <c r="L466" s="39" t="e">
        <f t="shared" si="107"/>
        <v>#REF!</v>
      </c>
      <c r="M466" s="39" t="e">
        <f t="shared" si="107"/>
        <v>#REF!</v>
      </c>
      <c r="N466" s="39" t="e">
        <f t="shared" si="107"/>
        <v>#REF!</v>
      </c>
      <c r="O466" s="39" t="e">
        <f t="shared" si="107"/>
        <v>#REF!</v>
      </c>
      <c r="P466" s="39" t="e">
        <f t="shared" si="107"/>
        <v>#REF!</v>
      </c>
    </row>
    <row r="467" spans="2:16" s="40" customFormat="1" ht="12" customHeight="1">
      <c r="B467" s="40" t="s">
        <v>98</v>
      </c>
      <c r="D467" s="36" t="e">
        <f t="array" ref="D467">SUM(IF("647"='[3]B-GP'!$AB$6112:$AB$13000,1,0)*IF("61"='[3]B-GP'!$C$6112:$C$13000,1,0)*IF("20"='[3]B-GP'!$AC$6112:$AC$13000,1,0)*('[3]B-GP'!M$6112:M$13000))</f>
        <v>#REF!</v>
      </c>
      <c r="E467" s="36" t="e">
        <f t="array" ref="E467">SUM(IF("647"='[3]B-GP'!$AB$6112:$AB$13000,1,0)*IF("61"='[3]B-GP'!$C$6112:$C$13000,1,0)*IF("20"='[3]B-GP'!$AC$6112:$AC$13000,1,0)*('[3]B-GP'!N$6112:N$13000))</f>
        <v>#REF!</v>
      </c>
      <c r="F467" s="36" t="e">
        <f t="array" ref="F467">SUM(IF("647"='[3]B-GP'!$AB$6112:$AB$13000,1,0)*IF("61"='[3]B-GP'!$C$6112:$C$13000,1,0)*IF("20"='[3]B-GP'!$AC$6112:$AC$13000,1,0)*('[3]B-GP'!O$6112:O$13000))</f>
        <v>#REF!</v>
      </c>
      <c r="G467" s="36" t="e">
        <f t="array" ref="G467">SUM(IF("647"='[3]B-GP'!$AB$6112:$AB$13000,1,0)*IF("61"='[3]B-GP'!$C$6112:$C$13000,1,0)*IF("20"='[3]B-GP'!$AC$6112:$AC$13000,1,0)*('[3]B-GP'!P$6112:P$13000))</f>
        <v>#REF!</v>
      </c>
      <c r="H467" s="36" t="e">
        <f t="array" ref="H467">SUM(IF("647"='[3]B-GP'!$AB$6112:$AB$13000,1,0)*IF("61"='[3]B-GP'!$C$6112:$C$13000,1,0)*IF("20"='[3]B-GP'!$AC$6112:$AC$13000,1,0)*('[3]B-GP'!Q$6112:Q$13000))</f>
        <v>#REF!</v>
      </c>
      <c r="I467" s="36" t="e">
        <f t="array" ref="I467">SUM(IF("647"='[3]B-GP'!$AB$6112:$AB$13000,1,0)*IF("61"='[3]B-GP'!$C$6112:$C$13000,1,0)*IF("20"='[3]B-GP'!$AC$6112:$AC$13000,1,0)*('[3]B-GP'!R$6112:R$13000))</f>
        <v>#REF!</v>
      </c>
      <c r="J467" s="36" t="e">
        <f t="array" ref="J467">SUM(IF("647"='[3]B-GP'!$AB$6112:$AB$13000,1,0)*IF("61"='[3]B-GP'!$C$6112:$C$13000,1,0)*IF("20"='[3]B-GP'!$AC$6112:$AC$13000,1,0)*('[3]B-GP'!S$6112:S$13000))</f>
        <v>#REF!</v>
      </c>
      <c r="K467" s="36" t="e">
        <f t="array" ref="K467">SUM(IF("647"='[3]B-GP'!$AB$6112:$AB$13000,1,0)*IF("61"='[3]B-GP'!$C$6112:$C$13000,1,0)*IF("20"='[3]B-GP'!$AC$6112:$AC$13000,1,0)*('[3]B-GP'!T$6112:T$13000))</f>
        <v>#REF!</v>
      </c>
      <c r="L467" s="36" t="e">
        <f t="array" ref="L467">SUM(IF("647"='[3]B-GP'!$AB$6112:$AB$13000,1,0)*IF("61"='[3]B-GP'!$C$6112:$C$13000,1,0)*IF("20"='[3]B-GP'!$AC$6112:$AC$13000,1,0)*('[3]B-GP'!U$6112:U$13000))</f>
        <v>#REF!</v>
      </c>
      <c r="M467" s="36" t="e">
        <f t="array" ref="M467">SUM(IF("647"='[3]B-GP'!$AB$6112:$AB$13000,1,0)*IF("61"='[3]B-GP'!$C$6112:$C$13000,1,0)*IF("20"='[3]B-GP'!$AC$6112:$AC$13000,1,0)*('[3]B-GP'!V$6112:V$13000))</f>
        <v>#REF!</v>
      </c>
      <c r="N467" s="36" t="e">
        <f t="array" ref="N467">SUM(IF("647"='[3]B-GP'!$AB$6112:$AB$13000,1,0)*IF("61"='[3]B-GP'!$C$6112:$C$13000,1,0)*IF("20"='[3]B-GP'!$AC$6112:$AC$13000,1,0)*('[3]B-GP'!W$6112:W$13000))</f>
        <v>#REF!</v>
      </c>
      <c r="O467" s="36" t="e">
        <f t="array" ref="O467">SUM(IF("647"='[3]B-GP'!$AB$6112:$AB$13000,1,0)*IF("61"='[3]B-GP'!$C$6112:$C$13000,1,0)*IF("20"='[3]B-GP'!$AC$6112:$AC$13000,1,0)*('[3]B-GP'!X$6112:X$13000))</f>
        <v>#REF!</v>
      </c>
      <c r="P467" s="36" t="e">
        <f>CHOOSE([3]MES!$E$10,SUM(D467),SUM(D467:E467),SUM(D467:F467),SUM(D467:G467),SUM(D467:H467),SUM(D467:I467),SUM(D467:J467),SUM(D467:K467),SUM(D467:L467),SUM(D467:M467),SUM(D467:N467),SUM(D467:O467))</f>
        <v>#REF!</v>
      </c>
    </row>
    <row r="468" spans="2:16" s="40" customFormat="1" ht="12" customHeight="1">
      <c r="B468" s="38" t="s">
        <v>116</v>
      </c>
      <c r="C468" s="30"/>
      <c r="D468" s="39" t="e">
        <f>SUM(D467)</f>
        <v>#REF!</v>
      </c>
      <c r="E468" s="39" t="e">
        <f t="shared" ref="E468:P468" si="108">SUM(E467)</f>
        <v>#REF!</v>
      </c>
      <c r="F468" s="39" t="e">
        <f t="shared" si="108"/>
        <v>#REF!</v>
      </c>
      <c r="G468" s="39" t="e">
        <f t="shared" si="108"/>
        <v>#REF!</v>
      </c>
      <c r="H468" s="39" t="e">
        <f t="shared" si="108"/>
        <v>#REF!</v>
      </c>
      <c r="I468" s="39" t="e">
        <f t="shared" si="108"/>
        <v>#REF!</v>
      </c>
      <c r="J468" s="39" t="e">
        <f t="shared" si="108"/>
        <v>#REF!</v>
      </c>
      <c r="K468" s="39" t="e">
        <f t="shared" si="108"/>
        <v>#REF!</v>
      </c>
      <c r="L468" s="39" t="e">
        <f t="shared" si="108"/>
        <v>#REF!</v>
      </c>
      <c r="M468" s="39" t="e">
        <f t="shared" si="108"/>
        <v>#REF!</v>
      </c>
      <c r="N468" s="39" t="e">
        <f t="shared" si="108"/>
        <v>#REF!</v>
      </c>
      <c r="O468" s="39" t="e">
        <f t="shared" si="108"/>
        <v>#REF!</v>
      </c>
      <c r="P468" s="39" t="e">
        <f t="shared" si="108"/>
        <v>#REF!</v>
      </c>
    </row>
    <row r="469" spans="2:16" ht="12" customHeight="1">
      <c r="B469" s="30" t="s">
        <v>99</v>
      </c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>
        <f>CHOOSE([3]MES!$E$10,SUM(D469),SUM(D469:E469),SUM(D469:F469),SUM(D469:G469),SUM(D469:H469),SUM(D469:I469),SUM(D469:J469),SUM(D469:K469),SUM(D469:L469),SUM(D469:M469),SUM(D469:N469),SUM(D469:O469))</f>
        <v>0</v>
      </c>
    </row>
    <row r="470" spans="2:16" ht="12" customHeight="1">
      <c r="B470" s="38" t="s">
        <v>100</v>
      </c>
      <c r="D470" s="39" t="e">
        <f>SUM(D458,D461,D466,D468,D469)</f>
        <v>#REF!</v>
      </c>
      <c r="E470" s="39" t="e">
        <f t="shared" ref="E470:P470" si="109">SUM(E458,E461,E466,E468,E469)</f>
        <v>#REF!</v>
      </c>
      <c r="F470" s="39" t="e">
        <f t="shared" si="109"/>
        <v>#REF!</v>
      </c>
      <c r="G470" s="39" t="e">
        <f t="shared" si="109"/>
        <v>#REF!</v>
      </c>
      <c r="H470" s="39" t="e">
        <f t="shared" si="109"/>
        <v>#REF!</v>
      </c>
      <c r="I470" s="39" t="e">
        <f t="shared" si="109"/>
        <v>#REF!</v>
      </c>
      <c r="J470" s="39" t="e">
        <f t="shared" si="109"/>
        <v>#REF!</v>
      </c>
      <c r="K470" s="39" t="e">
        <f t="shared" si="109"/>
        <v>#REF!</v>
      </c>
      <c r="L470" s="39" t="e">
        <f t="shared" si="109"/>
        <v>#REF!</v>
      </c>
      <c r="M470" s="39" t="e">
        <f t="shared" si="109"/>
        <v>#REF!</v>
      </c>
      <c r="N470" s="39" t="e">
        <f t="shared" si="109"/>
        <v>#REF!</v>
      </c>
      <c r="O470" s="39" t="e">
        <f t="shared" si="109"/>
        <v>#REF!</v>
      </c>
      <c r="P470" s="39" t="e">
        <f t="shared" si="109"/>
        <v>#REF!</v>
      </c>
    </row>
    <row r="471" spans="2:16" ht="12" customHeight="1"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</row>
    <row r="472" spans="2:16" ht="12" customHeight="1">
      <c r="B472" s="41" t="s">
        <v>117</v>
      </c>
      <c r="D472" s="42" t="e">
        <f>SUM(D427,D437,D446,D454,D470)</f>
        <v>#REF!</v>
      </c>
      <c r="E472" s="42" t="e">
        <f t="shared" ref="E472:O472" si="110">SUM(E427,E437,E446,E454,E470)</f>
        <v>#REF!</v>
      </c>
      <c r="F472" s="42" t="e">
        <f>SUM(F427,F437,F446,F454,F470)</f>
        <v>#REF!</v>
      </c>
      <c r="G472" s="42" t="e">
        <f t="shared" si="110"/>
        <v>#REF!</v>
      </c>
      <c r="H472" s="42" t="e">
        <f t="shared" si="110"/>
        <v>#REF!</v>
      </c>
      <c r="I472" s="42" t="e">
        <f t="shared" si="110"/>
        <v>#REF!</v>
      </c>
      <c r="J472" s="42" t="e">
        <f t="shared" si="110"/>
        <v>#REF!</v>
      </c>
      <c r="K472" s="42" t="e">
        <f t="shared" si="110"/>
        <v>#REF!</v>
      </c>
      <c r="L472" s="42" t="e">
        <f>SUM(L427,L437,L446,L454,L470)</f>
        <v>#REF!</v>
      </c>
      <c r="M472" s="42" t="e">
        <f t="shared" si="110"/>
        <v>#REF!</v>
      </c>
      <c r="N472" s="42" t="e">
        <f t="shared" si="110"/>
        <v>#REF!</v>
      </c>
      <c r="O472" s="42" t="e">
        <f t="shared" si="110"/>
        <v>#REF!</v>
      </c>
      <c r="P472" s="42" t="e">
        <f>SUM(P427,P437,P446,P454,P470)</f>
        <v>#REF!</v>
      </c>
    </row>
    <row r="473" spans="2:16" ht="12" customHeight="1">
      <c r="B473" s="41" t="s">
        <v>118</v>
      </c>
      <c r="D473" s="42" t="e">
        <f>+D472-D470</f>
        <v>#REF!</v>
      </c>
      <c r="E473" s="42" t="e">
        <f t="shared" ref="E473:P473" si="111">+E472-E470</f>
        <v>#REF!</v>
      </c>
      <c r="F473" s="42" t="e">
        <f t="shared" si="111"/>
        <v>#REF!</v>
      </c>
      <c r="G473" s="42" t="e">
        <f t="shared" si="111"/>
        <v>#REF!</v>
      </c>
      <c r="H473" s="42" t="e">
        <f t="shared" si="111"/>
        <v>#REF!</v>
      </c>
      <c r="I473" s="42" t="e">
        <f t="shared" si="111"/>
        <v>#REF!</v>
      </c>
      <c r="J473" s="42" t="e">
        <f t="shared" si="111"/>
        <v>#REF!</v>
      </c>
      <c r="K473" s="42" t="e">
        <f t="shared" si="111"/>
        <v>#REF!</v>
      </c>
      <c r="L473" s="42" t="e">
        <f t="shared" si="111"/>
        <v>#REF!</v>
      </c>
      <c r="M473" s="42" t="e">
        <f t="shared" si="111"/>
        <v>#REF!</v>
      </c>
      <c r="N473" s="42" t="e">
        <f t="shared" si="111"/>
        <v>#REF!</v>
      </c>
      <c r="O473" s="42" t="e">
        <f t="shared" si="111"/>
        <v>#REF!</v>
      </c>
      <c r="P473" s="42" t="e">
        <f t="shared" si="111"/>
        <v>#REF!</v>
      </c>
    </row>
    <row r="474" spans="2:16" ht="12" customHeight="1">
      <c r="B474" s="40"/>
      <c r="C474" s="40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</row>
    <row r="475" spans="2:16" ht="12" customHeight="1">
      <c r="B475" s="40"/>
      <c r="C475" s="40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</row>
    <row r="476" spans="2:16" ht="12" customHeight="1">
      <c r="B476" s="40"/>
      <c r="C476" s="40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</row>
    <row r="477" spans="2:16" ht="12" customHeight="1">
      <c r="B477" s="34" t="s">
        <v>8</v>
      </c>
    </row>
    <row r="478" spans="2:16" ht="12" customHeight="1"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</row>
    <row r="479" spans="2:16" ht="12" customHeight="1">
      <c r="B479" s="30" t="s">
        <v>65</v>
      </c>
      <c r="D479" s="36" t="e">
        <f t="shared" ref="D479:P483" si="112">+D361-D420</f>
        <v>#REF!</v>
      </c>
      <c r="E479" s="36" t="e">
        <f t="shared" si="112"/>
        <v>#REF!</v>
      </c>
      <c r="F479" s="36" t="e">
        <f t="shared" si="112"/>
        <v>#REF!</v>
      </c>
      <c r="G479" s="36" t="e">
        <f t="shared" si="112"/>
        <v>#REF!</v>
      </c>
      <c r="H479" s="36" t="e">
        <f t="shared" si="112"/>
        <v>#REF!</v>
      </c>
      <c r="I479" s="36" t="e">
        <f t="shared" si="112"/>
        <v>#REF!</v>
      </c>
      <c r="J479" s="36" t="e">
        <f t="shared" si="112"/>
        <v>#REF!</v>
      </c>
      <c r="K479" s="36" t="e">
        <f t="shared" si="112"/>
        <v>#REF!</v>
      </c>
      <c r="L479" s="36" t="e">
        <f t="shared" si="112"/>
        <v>#REF!</v>
      </c>
      <c r="M479" s="36" t="e">
        <f t="shared" si="112"/>
        <v>#REF!</v>
      </c>
      <c r="N479" s="36" t="e">
        <f t="shared" si="112"/>
        <v>#REF!</v>
      </c>
      <c r="O479" s="36" t="e">
        <f t="shared" si="112"/>
        <v>#REF!</v>
      </c>
      <c r="P479" s="36" t="e">
        <f t="shared" si="112"/>
        <v>#REF!</v>
      </c>
    </row>
    <row r="480" spans="2:16" ht="12" customHeight="1">
      <c r="B480" s="30" t="s">
        <v>66</v>
      </c>
      <c r="D480" s="36" t="e">
        <f t="shared" si="112"/>
        <v>#REF!</v>
      </c>
      <c r="E480" s="36" t="e">
        <f t="shared" si="112"/>
        <v>#REF!</v>
      </c>
      <c r="F480" s="36" t="e">
        <f t="shared" si="112"/>
        <v>#REF!</v>
      </c>
      <c r="G480" s="36" t="e">
        <f t="shared" si="112"/>
        <v>#REF!</v>
      </c>
      <c r="H480" s="36" t="e">
        <f t="shared" si="112"/>
        <v>#REF!</v>
      </c>
      <c r="I480" s="36" t="e">
        <f t="shared" si="112"/>
        <v>#REF!</v>
      </c>
      <c r="J480" s="36" t="e">
        <f t="shared" si="112"/>
        <v>#REF!</v>
      </c>
      <c r="K480" s="36" t="e">
        <f t="shared" si="112"/>
        <v>#REF!</v>
      </c>
      <c r="L480" s="36" t="e">
        <f t="shared" si="112"/>
        <v>#REF!</v>
      </c>
      <c r="M480" s="36" t="e">
        <f t="shared" si="112"/>
        <v>#REF!</v>
      </c>
      <c r="N480" s="36" t="e">
        <f t="shared" si="112"/>
        <v>#REF!</v>
      </c>
      <c r="O480" s="36" t="e">
        <f t="shared" si="112"/>
        <v>#REF!</v>
      </c>
      <c r="P480" s="36" t="e">
        <f t="shared" si="112"/>
        <v>#REF!</v>
      </c>
    </row>
    <row r="481" spans="2:16" ht="12" customHeight="1">
      <c r="B481" s="30" t="s">
        <v>67</v>
      </c>
      <c r="D481" s="36" t="e">
        <f t="shared" si="112"/>
        <v>#REF!</v>
      </c>
      <c r="E481" s="36" t="e">
        <f t="shared" si="112"/>
        <v>#REF!</v>
      </c>
      <c r="F481" s="36" t="e">
        <f t="shared" si="112"/>
        <v>#REF!</v>
      </c>
      <c r="G481" s="36" t="e">
        <f t="shared" si="112"/>
        <v>#REF!</v>
      </c>
      <c r="H481" s="36" t="e">
        <f t="shared" si="112"/>
        <v>#REF!</v>
      </c>
      <c r="I481" s="36" t="e">
        <f t="shared" si="112"/>
        <v>#REF!</v>
      </c>
      <c r="J481" s="36" t="e">
        <f t="shared" si="112"/>
        <v>#REF!</v>
      </c>
      <c r="K481" s="36" t="e">
        <f t="shared" si="112"/>
        <v>#REF!</v>
      </c>
      <c r="L481" s="36" t="e">
        <f t="shared" si="112"/>
        <v>#REF!</v>
      </c>
      <c r="M481" s="36" t="e">
        <f t="shared" si="112"/>
        <v>#REF!</v>
      </c>
      <c r="N481" s="36" t="e">
        <f t="shared" si="112"/>
        <v>#REF!</v>
      </c>
      <c r="O481" s="36" t="e">
        <f t="shared" si="112"/>
        <v>#REF!</v>
      </c>
      <c r="P481" s="36" t="e">
        <f t="shared" si="112"/>
        <v>#REF!</v>
      </c>
    </row>
    <row r="482" spans="2:16" ht="12" customHeight="1">
      <c r="B482" s="30" t="s">
        <v>68</v>
      </c>
      <c r="D482" s="36" t="e">
        <f t="shared" si="112"/>
        <v>#REF!</v>
      </c>
      <c r="E482" s="36" t="e">
        <f t="shared" si="112"/>
        <v>#REF!</v>
      </c>
      <c r="F482" s="36" t="e">
        <f t="shared" si="112"/>
        <v>#REF!</v>
      </c>
      <c r="G482" s="36" t="e">
        <f t="shared" si="112"/>
        <v>#REF!</v>
      </c>
      <c r="H482" s="36" t="e">
        <f t="shared" si="112"/>
        <v>#REF!</v>
      </c>
      <c r="I482" s="36" t="e">
        <f t="shared" si="112"/>
        <v>#REF!</v>
      </c>
      <c r="J482" s="36" t="e">
        <f t="shared" si="112"/>
        <v>#REF!</v>
      </c>
      <c r="K482" s="36" t="e">
        <f t="shared" si="112"/>
        <v>#REF!</v>
      </c>
      <c r="L482" s="36" t="e">
        <f t="shared" si="112"/>
        <v>#REF!</v>
      </c>
      <c r="M482" s="36" t="e">
        <f t="shared" si="112"/>
        <v>#REF!</v>
      </c>
      <c r="N482" s="36" t="e">
        <f t="shared" si="112"/>
        <v>#REF!</v>
      </c>
      <c r="O482" s="36" t="e">
        <f t="shared" si="112"/>
        <v>#REF!</v>
      </c>
      <c r="P482" s="36" t="e">
        <f t="shared" si="112"/>
        <v>#REF!</v>
      </c>
    </row>
    <row r="483" spans="2:16" ht="12" customHeight="1">
      <c r="B483" s="30" t="s">
        <v>69</v>
      </c>
      <c r="D483" s="36" t="e">
        <f t="shared" si="112"/>
        <v>#REF!</v>
      </c>
      <c r="E483" s="36" t="e">
        <f t="shared" si="112"/>
        <v>#REF!</v>
      </c>
      <c r="F483" s="36" t="e">
        <f t="shared" si="112"/>
        <v>#REF!</v>
      </c>
      <c r="G483" s="36" t="e">
        <f t="shared" si="112"/>
        <v>#REF!</v>
      </c>
      <c r="H483" s="36" t="e">
        <f t="shared" si="112"/>
        <v>#REF!</v>
      </c>
      <c r="I483" s="36" t="e">
        <f t="shared" si="112"/>
        <v>#REF!</v>
      </c>
      <c r="J483" s="36" t="e">
        <f t="shared" si="112"/>
        <v>#REF!</v>
      </c>
      <c r="K483" s="36" t="e">
        <f t="shared" si="112"/>
        <v>#REF!</v>
      </c>
      <c r="L483" s="36" t="e">
        <f t="shared" si="112"/>
        <v>#REF!</v>
      </c>
      <c r="M483" s="36" t="e">
        <f t="shared" si="112"/>
        <v>#REF!</v>
      </c>
      <c r="N483" s="36" t="e">
        <f t="shared" si="112"/>
        <v>#REF!</v>
      </c>
      <c r="O483" s="36" t="e">
        <f t="shared" si="112"/>
        <v>#REF!</v>
      </c>
      <c r="P483" s="36" t="e">
        <f t="shared" si="112"/>
        <v>#REF!</v>
      </c>
    </row>
    <row r="484" spans="2:16" ht="12" customHeight="1"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</row>
    <row r="485" spans="2:16" ht="12" customHeight="1"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</row>
    <row r="486" spans="2:16" ht="12" customHeight="1">
      <c r="B486" s="38" t="s">
        <v>70</v>
      </c>
      <c r="D486" s="39" t="e">
        <f t="shared" ref="D486:P486" si="113">SUM(D479:D485)</f>
        <v>#REF!</v>
      </c>
      <c r="E486" s="39" t="e">
        <f t="shared" si="113"/>
        <v>#REF!</v>
      </c>
      <c r="F486" s="39" t="e">
        <f t="shared" si="113"/>
        <v>#REF!</v>
      </c>
      <c r="G486" s="39" t="e">
        <f t="shared" si="113"/>
        <v>#REF!</v>
      </c>
      <c r="H486" s="39" t="e">
        <f t="shared" si="113"/>
        <v>#REF!</v>
      </c>
      <c r="I486" s="39" t="e">
        <f t="shared" si="113"/>
        <v>#REF!</v>
      </c>
      <c r="J486" s="39" t="e">
        <f t="shared" si="113"/>
        <v>#REF!</v>
      </c>
      <c r="K486" s="39" t="e">
        <f t="shared" si="113"/>
        <v>#REF!</v>
      </c>
      <c r="L486" s="39" t="e">
        <f t="shared" si="113"/>
        <v>#REF!</v>
      </c>
      <c r="M486" s="39" t="e">
        <f t="shared" si="113"/>
        <v>#REF!</v>
      </c>
      <c r="N486" s="39" t="e">
        <f t="shared" si="113"/>
        <v>#REF!</v>
      </c>
      <c r="O486" s="39" t="e">
        <f t="shared" si="113"/>
        <v>#REF!</v>
      </c>
      <c r="P486" s="39" t="e">
        <f t="shared" si="113"/>
        <v>#REF!</v>
      </c>
    </row>
    <row r="487" spans="2:16" ht="12" customHeight="1"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</row>
    <row r="488" spans="2:16" ht="12" customHeight="1">
      <c r="B488" s="30" t="s">
        <v>71</v>
      </c>
      <c r="D488" s="36">
        <f t="shared" ref="D488:P493" si="114">+D370-D429</f>
        <v>0</v>
      </c>
      <c r="E488" s="36">
        <f t="shared" si="114"/>
        <v>0</v>
      </c>
      <c r="F488" s="36">
        <f t="shared" si="114"/>
        <v>0</v>
      </c>
      <c r="G488" s="36">
        <f t="shared" si="114"/>
        <v>0</v>
      </c>
      <c r="H488" s="36">
        <f t="shared" si="114"/>
        <v>0</v>
      </c>
      <c r="I488" s="36">
        <f t="shared" si="114"/>
        <v>0</v>
      </c>
      <c r="J488" s="36">
        <f t="shared" si="114"/>
        <v>0</v>
      </c>
      <c r="K488" s="36">
        <f t="shared" si="114"/>
        <v>0</v>
      </c>
      <c r="L488" s="36">
        <f t="shared" si="114"/>
        <v>0</v>
      </c>
      <c r="M488" s="36">
        <f t="shared" si="114"/>
        <v>0</v>
      </c>
      <c r="N488" s="36">
        <f t="shared" si="114"/>
        <v>0</v>
      </c>
      <c r="O488" s="36">
        <f t="shared" si="114"/>
        <v>0</v>
      </c>
      <c r="P488" s="36">
        <f t="shared" si="114"/>
        <v>0</v>
      </c>
    </row>
    <row r="489" spans="2:16" ht="12" customHeight="1">
      <c r="B489" s="30" t="s">
        <v>72</v>
      </c>
      <c r="D489" s="36" t="e">
        <f t="shared" si="114"/>
        <v>#REF!</v>
      </c>
      <c r="E489" s="36" t="e">
        <f t="shared" si="114"/>
        <v>#REF!</v>
      </c>
      <c r="F489" s="36" t="e">
        <f t="shared" si="114"/>
        <v>#REF!</v>
      </c>
      <c r="G489" s="36" t="e">
        <f t="shared" si="114"/>
        <v>#REF!</v>
      </c>
      <c r="H489" s="36" t="e">
        <f t="shared" si="114"/>
        <v>#REF!</v>
      </c>
      <c r="I489" s="36" t="e">
        <f t="shared" si="114"/>
        <v>#REF!</v>
      </c>
      <c r="J489" s="36" t="e">
        <f t="shared" si="114"/>
        <v>#REF!</v>
      </c>
      <c r="K489" s="36" t="e">
        <f t="shared" si="114"/>
        <v>#REF!</v>
      </c>
      <c r="L489" s="36" t="e">
        <f t="shared" si="114"/>
        <v>#REF!</v>
      </c>
      <c r="M489" s="36" t="e">
        <f t="shared" si="114"/>
        <v>#REF!</v>
      </c>
      <c r="N489" s="36" t="e">
        <f t="shared" si="114"/>
        <v>#REF!</v>
      </c>
      <c r="O489" s="36" t="e">
        <f t="shared" si="114"/>
        <v>#REF!</v>
      </c>
      <c r="P489" s="36" t="e">
        <f t="shared" si="114"/>
        <v>#REF!</v>
      </c>
    </row>
    <row r="490" spans="2:16" ht="12" customHeight="1">
      <c r="B490" s="30" t="s">
        <v>73</v>
      </c>
      <c r="D490" s="36">
        <f t="shared" si="114"/>
        <v>0</v>
      </c>
      <c r="E490" s="36">
        <f t="shared" si="114"/>
        <v>0</v>
      </c>
      <c r="F490" s="36">
        <f t="shared" si="114"/>
        <v>0</v>
      </c>
      <c r="G490" s="36">
        <f t="shared" si="114"/>
        <v>0</v>
      </c>
      <c r="H490" s="36">
        <f t="shared" si="114"/>
        <v>0</v>
      </c>
      <c r="I490" s="36">
        <f t="shared" si="114"/>
        <v>0</v>
      </c>
      <c r="J490" s="36">
        <f t="shared" si="114"/>
        <v>0</v>
      </c>
      <c r="K490" s="36">
        <f t="shared" si="114"/>
        <v>0</v>
      </c>
      <c r="L490" s="36">
        <f t="shared" si="114"/>
        <v>0</v>
      </c>
      <c r="M490" s="36">
        <f t="shared" si="114"/>
        <v>0</v>
      </c>
      <c r="N490" s="36">
        <f t="shared" si="114"/>
        <v>0</v>
      </c>
      <c r="O490" s="36">
        <f t="shared" si="114"/>
        <v>0</v>
      </c>
      <c r="P490" s="36">
        <f t="shared" si="114"/>
        <v>0</v>
      </c>
    </row>
    <row r="491" spans="2:16" ht="12" customHeight="1">
      <c r="B491" s="30" t="s">
        <v>74</v>
      </c>
      <c r="D491" s="36" t="e">
        <f t="shared" si="114"/>
        <v>#REF!</v>
      </c>
      <c r="E491" s="36" t="e">
        <f t="shared" si="114"/>
        <v>#REF!</v>
      </c>
      <c r="F491" s="36" t="e">
        <f t="shared" si="114"/>
        <v>#REF!</v>
      </c>
      <c r="G491" s="36" t="e">
        <f t="shared" si="114"/>
        <v>#REF!</v>
      </c>
      <c r="H491" s="36" t="e">
        <f t="shared" si="114"/>
        <v>#REF!</v>
      </c>
      <c r="I491" s="36" t="e">
        <f t="shared" si="114"/>
        <v>#REF!</v>
      </c>
      <c r="J491" s="36" t="e">
        <f t="shared" si="114"/>
        <v>#REF!</v>
      </c>
      <c r="K491" s="36" t="e">
        <f t="shared" si="114"/>
        <v>#REF!</v>
      </c>
      <c r="L491" s="36" t="e">
        <f t="shared" si="114"/>
        <v>#REF!</v>
      </c>
      <c r="M491" s="36" t="e">
        <f t="shared" si="114"/>
        <v>#REF!</v>
      </c>
      <c r="N491" s="36" t="e">
        <f t="shared" si="114"/>
        <v>#REF!</v>
      </c>
      <c r="O491" s="36" t="e">
        <f t="shared" si="114"/>
        <v>#REF!</v>
      </c>
      <c r="P491" s="36" t="e">
        <f t="shared" si="114"/>
        <v>#REF!</v>
      </c>
    </row>
    <row r="492" spans="2:16" ht="12" customHeight="1">
      <c r="B492" s="30" t="s">
        <v>75</v>
      </c>
      <c r="D492" s="36">
        <f t="shared" si="114"/>
        <v>0</v>
      </c>
      <c r="E492" s="36">
        <f t="shared" si="114"/>
        <v>0</v>
      </c>
      <c r="F492" s="36">
        <f t="shared" si="114"/>
        <v>0</v>
      </c>
      <c r="G492" s="36">
        <f t="shared" si="114"/>
        <v>0</v>
      </c>
      <c r="H492" s="36">
        <f t="shared" si="114"/>
        <v>0</v>
      </c>
      <c r="I492" s="36">
        <f t="shared" si="114"/>
        <v>0</v>
      </c>
      <c r="J492" s="36">
        <f t="shared" si="114"/>
        <v>0</v>
      </c>
      <c r="K492" s="36">
        <f t="shared" si="114"/>
        <v>0</v>
      </c>
      <c r="L492" s="36">
        <f t="shared" si="114"/>
        <v>0</v>
      </c>
      <c r="M492" s="36">
        <f t="shared" si="114"/>
        <v>0</v>
      </c>
      <c r="N492" s="36">
        <f t="shared" si="114"/>
        <v>0</v>
      </c>
      <c r="O492" s="36">
        <f t="shared" si="114"/>
        <v>0</v>
      </c>
      <c r="P492" s="36">
        <f t="shared" si="114"/>
        <v>0</v>
      </c>
    </row>
    <row r="493" spans="2:16" ht="12" customHeight="1">
      <c r="B493" s="30" t="s">
        <v>76</v>
      </c>
      <c r="D493" s="36">
        <f t="shared" si="114"/>
        <v>0</v>
      </c>
      <c r="E493" s="36">
        <f t="shared" si="114"/>
        <v>0</v>
      </c>
      <c r="F493" s="36">
        <f t="shared" si="114"/>
        <v>0</v>
      </c>
      <c r="G493" s="36">
        <f t="shared" si="114"/>
        <v>0</v>
      </c>
      <c r="H493" s="36">
        <f t="shared" si="114"/>
        <v>0</v>
      </c>
      <c r="I493" s="36">
        <f t="shared" si="114"/>
        <v>0</v>
      </c>
      <c r="J493" s="36">
        <f t="shared" si="114"/>
        <v>0</v>
      </c>
      <c r="K493" s="36">
        <f t="shared" si="114"/>
        <v>0</v>
      </c>
      <c r="L493" s="36">
        <f t="shared" si="114"/>
        <v>0</v>
      </c>
      <c r="M493" s="36">
        <f t="shared" si="114"/>
        <v>0</v>
      </c>
      <c r="N493" s="36">
        <f t="shared" si="114"/>
        <v>0</v>
      </c>
      <c r="O493" s="36">
        <f t="shared" si="114"/>
        <v>0</v>
      </c>
      <c r="P493" s="36">
        <f t="shared" si="114"/>
        <v>0</v>
      </c>
    </row>
    <row r="494" spans="2:16" ht="12" customHeight="1"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</row>
    <row r="495" spans="2:16" ht="12" customHeight="1"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</row>
    <row r="496" spans="2:16" ht="12" customHeight="1">
      <c r="B496" s="38" t="s">
        <v>77</v>
      </c>
      <c r="D496" s="39" t="e">
        <f t="shared" ref="D496:P496" si="115">SUM(D488:D495)</f>
        <v>#REF!</v>
      </c>
      <c r="E496" s="39" t="e">
        <f t="shared" si="115"/>
        <v>#REF!</v>
      </c>
      <c r="F496" s="39" t="e">
        <f t="shared" si="115"/>
        <v>#REF!</v>
      </c>
      <c r="G496" s="39" t="e">
        <f t="shared" si="115"/>
        <v>#REF!</v>
      </c>
      <c r="H496" s="39" t="e">
        <f t="shared" si="115"/>
        <v>#REF!</v>
      </c>
      <c r="I496" s="39" t="e">
        <f t="shared" si="115"/>
        <v>#REF!</v>
      </c>
      <c r="J496" s="39" t="e">
        <f t="shared" si="115"/>
        <v>#REF!</v>
      </c>
      <c r="K496" s="39" t="e">
        <f t="shared" si="115"/>
        <v>#REF!</v>
      </c>
      <c r="L496" s="39" t="e">
        <f t="shared" si="115"/>
        <v>#REF!</v>
      </c>
      <c r="M496" s="39" t="e">
        <f t="shared" si="115"/>
        <v>#REF!</v>
      </c>
      <c r="N496" s="39" t="e">
        <f t="shared" si="115"/>
        <v>#REF!</v>
      </c>
      <c r="O496" s="39" t="e">
        <f t="shared" si="115"/>
        <v>#REF!</v>
      </c>
      <c r="P496" s="39" t="e">
        <f t="shared" si="115"/>
        <v>#REF!</v>
      </c>
    </row>
    <row r="497" spans="2:16" ht="12" customHeight="1"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</row>
    <row r="498" spans="2:16" ht="12" customHeight="1">
      <c r="B498" s="30" t="s">
        <v>78</v>
      </c>
      <c r="D498" s="36" t="e">
        <f t="shared" ref="D498:P502" si="116">+D380-D439</f>
        <v>#REF!</v>
      </c>
      <c r="E498" s="36" t="e">
        <f t="shared" si="116"/>
        <v>#REF!</v>
      </c>
      <c r="F498" s="36" t="e">
        <f t="shared" si="116"/>
        <v>#REF!</v>
      </c>
      <c r="G498" s="36" t="e">
        <f t="shared" si="116"/>
        <v>#REF!</v>
      </c>
      <c r="H498" s="36" t="e">
        <f t="shared" si="116"/>
        <v>#REF!</v>
      </c>
      <c r="I498" s="36" t="e">
        <f t="shared" si="116"/>
        <v>#REF!</v>
      </c>
      <c r="J498" s="36" t="e">
        <f t="shared" si="116"/>
        <v>#REF!</v>
      </c>
      <c r="K498" s="36" t="e">
        <f t="shared" si="116"/>
        <v>#REF!</v>
      </c>
      <c r="L498" s="36" t="e">
        <f t="shared" si="116"/>
        <v>#REF!</v>
      </c>
      <c r="M498" s="36" t="e">
        <f t="shared" si="116"/>
        <v>#REF!</v>
      </c>
      <c r="N498" s="36" t="e">
        <f t="shared" si="116"/>
        <v>#REF!</v>
      </c>
      <c r="O498" s="36" t="e">
        <f t="shared" si="116"/>
        <v>#REF!</v>
      </c>
      <c r="P498" s="36" t="e">
        <f t="shared" si="116"/>
        <v>#REF!</v>
      </c>
    </row>
    <row r="499" spans="2:16" ht="12" customHeight="1">
      <c r="B499" s="30" t="s">
        <v>79</v>
      </c>
      <c r="D499" s="36" t="e">
        <f t="shared" si="116"/>
        <v>#REF!</v>
      </c>
      <c r="E499" s="36" t="e">
        <f t="shared" si="116"/>
        <v>#REF!</v>
      </c>
      <c r="F499" s="36" t="e">
        <f t="shared" si="116"/>
        <v>#REF!</v>
      </c>
      <c r="G499" s="36" t="e">
        <f t="shared" si="116"/>
        <v>#REF!</v>
      </c>
      <c r="H499" s="36" t="e">
        <f t="shared" si="116"/>
        <v>#REF!</v>
      </c>
      <c r="I499" s="36" t="e">
        <f t="shared" si="116"/>
        <v>#REF!</v>
      </c>
      <c r="J499" s="36" t="e">
        <f t="shared" si="116"/>
        <v>#REF!</v>
      </c>
      <c r="K499" s="36" t="e">
        <f t="shared" si="116"/>
        <v>#REF!</v>
      </c>
      <c r="L499" s="36" t="e">
        <f t="shared" si="116"/>
        <v>#REF!</v>
      </c>
      <c r="M499" s="36" t="e">
        <f t="shared" si="116"/>
        <v>#REF!</v>
      </c>
      <c r="N499" s="36" t="e">
        <f t="shared" si="116"/>
        <v>#REF!</v>
      </c>
      <c r="O499" s="36" t="e">
        <f t="shared" si="116"/>
        <v>#REF!</v>
      </c>
      <c r="P499" s="36" t="e">
        <f t="shared" si="116"/>
        <v>#REF!</v>
      </c>
    </row>
    <row r="500" spans="2:16" ht="12" customHeight="1">
      <c r="B500" s="30" t="s">
        <v>80</v>
      </c>
      <c r="D500" s="36" t="e">
        <f t="shared" si="116"/>
        <v>#REF!</v>
      </c>
      <c r="E500" s="36" t="e">
        <f t="shared" si="116"/>
        <v>#REF!</v>
      </c>
      <c r="F500" s="36" t="e">
        <f t="shared" si="116"/>
        <v>#REF!</v>
      </c>
      <c r="G500" s="36" t="e">
        <f t="shared" si="116"/>
        <v>#REF!</v>
      </c>
      <c r="H500" s="36" t="e">
        <f t="shared" si="116"/>
        <v>#REF!</v>
      </c>
      <c r="I500" s="36" t="e">
        <f t="shared" si="116"/>
        <v>#REF!</v>
      </c>
      <c r="J500" s="36" t="e">
        <f t="shared" si="116"/>
        <v>#REF!</v>
      </c>
      <c r="K500" s="36" t="e">
        <f t="shared" si="116"/>
        <v>#REF!</v>
      </c>
      <c r="L500" s="36" t="e">
        <f t="shared" si="116"/>
        <v>#REF!</v>
      </c>
      <c r="M500" s="36" t="e">
        <f t="shared" si="116"/>
        <v>#REF!</v>
      </c>
      <c r="N500" s="36" t="e">
        <f t="shared" si="116"/>
        <v>#REF!</v>
      </c>
      <c r="O500" s="36" t="e">
        <f t="shared" si="116"/>
        <v>#REF!</v>
      </c>
      <c r="P500" s="36" t="e">
        <f t="shared" si="116"/>
        <v>#REF!</v>
      </c>
    </row>
    <row r="501" spans="2:16" ht="12" customHeight="1">
      <c r="B501" s="30" t="s">
        <v>81</v>
      </c>
      <c r="D501" s="36" t="e">
        <f t="shared" si="116"/>
        <v>#REF!</v>
      </c>
      <c r="E501" s="36" t="e">
        <f t="shared" si="116"/>
        <v>#REF!</v>
      </c>
      <c r="F501" s="36" t="e">
        <f t="shared" si="116"/>
        <v>#REF!</v>
      </c>
      <c r="G501" s="36" t="e">
        <f t="shared" si="116"/>
        <v>#REF!</v>
      </c>
      <c r="H501" s="36" t="e">
        <f t="shared" si="116"/>
        <v>#REF!</v>
      </c>
      <c r="I501" s="36" t="e">
        <f t="shared" si="116"/>
        <v>#REF!</v>
      </c>
      <c r="J501" s="36" t="e">
        <f t="shared" si="116"/>
        <v>#REF!</v>
      </c>
      <c r="K501" s="36" t="e">
        <f t="shared" si="116"/>
        <v>#REF!</v>
      </c>
      <c r="L501" s="36" t="e">
        <f t="shared" si="116"/>
        <v>#REF!</v>
      </c>
      <c r="M501" s="36" t="e">
        <f t="shared" si="116"/>
        <v>#REF!</v>
      </c>
      <c r="N501" s="36" t="e">
        <f t="shared" si="116"/>
        <v>#REF!</v>
      </c>
      <c r="O501" s="36" t="e">
        <f t="shared" si="116"/>
        <v>#REF!</v>
      </c>
      <c r="P501" s="36" t="e">
        <f t="shared" si="116"/>
        <v>#REF!</v>
      </c>
    </row>
    <row r="502" spans="2:16" ht="12" customHeight="1">
      <c r="B502" s="30" t="s">
        <v>82</v>
      </c>
      <c r="D502" s="36" t="e">
        <f t="shared" si="116"/>
        <v>#REF!</v>
      </c>
      <c r="E502" s="36" t="e">
        <f t="shared" si="116"/>
        <v>#REF!</v>
      </c>
      <c r="F502" s="36" t="e">
        <f t="shared" si="116"/>
        <v>#REF!</v>
      </c>
      <c r="G502" s="36" t="e">
        <f t="shared" si="116"/>
        <v>#REF!</v>
      </c>
      <c r="H502" s="36" t="e">
        <f t="shared" si="116"/>
        <v>#REF!</v>
      </c>
      <c r="I502" s="36" t="e">
        <f t="shared" si="116"/>
        <v>#REF!</v>
      </c>
      <c r="J502" s="36" t="e">
        <f t="shared" si="116"/>
        <v>#REF!</v>
      </c>
      <c r="K502" s="36" t="e">
        <f t="shared" si="116"/>
        <v>#REF!</v>
      </c>
      <c r="L502" s="36" t="e">
        <f t="shared" si="116"/>
        <v>#REF!</v>
      </c>
      <c r="M502" s="36" t="e">
        <f t="shared" si="116"/>
        <v>#REF!</v>
      </c>
      <c r="N502" s="36" t="e">
        <f t="shared" si="116"/>
        <v>#REF!</v>
      </c>
      <c r="O502" s="36" t="e">
        <f t="shared" si="116"/>
        <v>#REF!</v>
      </c>
      <c r="P502" s="36" t="e">
        <f t="shared" si="116"/>
        <v>#REF!</v>
      </c>
    </row>
    <row r="503" spans="2:16" ht="12" customHeight="1"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</row>
    <row r="504" spans="2:16" ht="12" customHeight="1"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</row>
    <row r="505" spans="2:16" ht="12" customHeight="1">
      <c r="B505" s="38" t="s">
        <v>83</v>
      </c>
      <c r="D505" s="39" t="e">
        <f t="shared" ref="D505:P505" si="117">SUM(D498:D504)</f>
        <v>#REF!</v>
      </c>
      <c r="E505" s="39" t="e">
        <f t="shared" si="117"/>
        <v>#REF!</v>
      </c>
      <c r="F505" s="39" t="e">
        <f t="shared" si="117"/>
        <v>#REF!</v>
      </c>
      <c r="G505" s="39" t="e">
        <f t="shared" si="117"/>
        <v>#REF!</v>
      </c>
      <c r="H505" s="39" t="e">
        <f t="shared" si="117"/>
        <v>#REF!</v>
      </c>
      <c r="I505" s="39" t="e">
        <f t="shared" si="117"/>
        <v>#REF!</v>
      </c>
      <c r="J505" s="39" t="e">
        <f t="shared" si="117"/>
        <v>#REF!</v>
      </c>
      <c r="K505" s="39" t="e">
        <f t="shared" si="117"/>
        <v>#REF!</v>
      </c>
      <c r="L505" s="39" t="e">
        <f t="shared" si="117"/>
        <v>#REF!</v>
      </c>
      <c r="M505" s="39" t="e">
        <f t="shared" si="117"/>
        <v>#REF!</v>
      </c>
      <c r="N505" s="39" t="e">
        <f t="shared" si="117"/>
        <v>#REF!</v>
      </c>
      <c r="O505" s="39" t="e">
        <f t="shared" si="117"/>
        <v>#REF!</v>
      </c>
      <c r="P505" s="39" t="e">
        <f t="shared" si="117"/>
        <v>#REF!</v>
      </c>
    </row>
    <row r="506" spans="2:16" ht="12" customHeight="1"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</row>
    <row r="507" spans="2:16" ht="12" customHeight="1">
      <c r="B507" s="30" t="s">
        <v>84</v>
      </c>
      <c r="D507" s="36" t="e">
        <f t="shared" ref="D507:P510" si="118">+D389-D448</f>
        <v>#REF!</v>
      </c>
      <c r="E507" s="36" t="e">
        <f t="shared" si="118"/>
        <v>#REF!</v>
      </c>
      <c r="F507" s="36" t="e">
        <f t="shared" si="118"/>
        <v>#REF!</v>
      </c>
      <c r="G507" s="36" t="e">
        <f t="shared" si="118"/>
        <v>#REF!</v>
      </c>
      <c r="H507" s="36" t="e">
        <f t="shared" si="118"/>
        <v>#REF!</v>
      </c>
      <c r="I507" s="36" t="e">
        <f t="shared" si="118"/>
        <v>#REF!</v>
      </c>
      <c r="J507" s="36" t="e">
        <f t="shared" si="118"/>
        <v>#REF!</v>
      </c>
      <c r="K507" s="36" t="e">
        <f t="shared" si="118"/>
        <v>#REF!</v>
      </c>
      <c r="L507" s="36" t="e">
        <f t="shared" si="118"/>
        <v>#REF!</v>
      </c>
      <c r="M507" s="36" t="e">
        <f t="shared" si="118"/>
        <v>#REF!</v>
      </c>
      <c r="N507" s="36" t="e">
        <f t="shared" si="118"/>
        <v>#REF!</v>
      </c>
      <c r="O507" s="36" t="e">
        <f t="shared" si="118"/>
        <v>#REF!</v>
      </c>
      <c r="P507" s="36" t="e">
        <f t="shared" si="118"/>
        <v>#REF!</v>
      </c>
    </row>
    <row r="508" spans="2:16" ht="12" customHeight="1">
      <c r="B508" s="30" t="s">
        <v>85</v>
      </c>
      <c r="D508" s="36" t="e">
        <f t="shared" si="118"/>
        <v>#REF!</v>
      </c>
      <c r="E508" s="36" t="e">
        <f t="shared" si="118"/>
        <v>#REF!</v>
      </c>
      <c r="F508" s="36" t="e">
        <f t="shared" si="118"/>
        <v>#REF!</v>
      </c>
      <c r="G508" s="36" t="e">
        <f t="shared" si="118"/>
        <v>#REF!</v>
      </c>
      <c r="H508" s="36" t="e">
        <f t="shared" si="118"/>
        <v>#REF!</v>
      </c>
      <c r="I508" s="36" t="e">
        <f t="shared" si="118"/>
        <v>#REF!</v>
      </c>
      <c r="J508" s="36" t="e">
        <f t="shared" si="118"/>
        <v>#REF!</v>
      </c>
      <c r="K508" s="36" t="e">
        <f t="shared" si="118"/>
        <v>#REF!</v>
      </c>
      <c r="L508" s="36" t="e">
        <f t="shared" si="118"/>
        <v>#REF!</v>
      </c>
      <c r="M508" s="36" t="e">
        <f t="shared" si="118"/>
        <v>#REF!</v>
      </c>
      <c r="N508" s="36" t="e">
        <f t="shared" si="118"/>
        <v>#REF!</v>
      </c>
      <c r="O508" s="36" t="e">
        <f t="shared" si="118"/>
        <v>#REF!</v>
      </c>
      <c r="P508" s="36" t="e">
        <f t="shared" si="118"/>
        <v>#REF!</v>
      </c>
    </row>
    <row r="509" spans="2:16" ht="12" customHeight="1">
      <c r="B509" s="30" t="s">
        <v>86</v>
      </c>
      <c r="D509" s="36" t="e">
        <f t="shared" si="118"/>
        <v>#REF!</v>
      </c>
      <c r="E509" s="36" t="e">
        <f t="shared" si="118"/>
        <v>#REF!</v>
      </c>
      <c r="F509" s="36" t="e">
        <f t="shared" si="118"/>
        <v>#REF!</v>
      </c>
      <c r="G509" s="36" t="e">
        <f t="shared" si="118"/>
        <v>#REF!</v>
      </c>
      <c r="H509" s="36" t="e">
        <f t="shared" si="118"/>
        <v>#REF!</v>
      </c>
      <c r="I509" s="36" t="e">
        <f t="shared" si="118"/>
        <v>#REF!</v>
      </c>
      <c r="J509" s="36" t="e">
        <f t="shared" si="118"/>
        <v>#REF!</v>
      </c>
      <c r="K509" s="36" t="e">
        <f t="shared" si="118"/>
        <v>#REF!</v>
      </c>
      <c r="L509" s="36" t="e">
        <f t="shared" si="118"/>
        <v>#REF!</v>
      </c>
      <c r="M509" s="36" t="e">
        <f t="shared" si="118"/>
        <v>#REF!</v>
      </c>
      <c r="N509" s="36" t="e">
        <f t="shared" si="118"/>
        <v>#REF!</v>
      </c>
      <c r="O509" s="36" t="e">
        <f t="shared" si="118"/>
        <v>#REF!</v>
      </c>
      <c r="P509" s="36" t="e">
        <f t="shared" si="118"/>
        <v>#REF!</v>
      </c>
    </row>
    <row r="510" spans="2:16" ht="12" customHeight="1">
      <c r="B510" s="30" t="s">
        <v>87</v>
      </c>
      <c r="D510" s="36" t="e">
        <f t="shared" si="118"/>
        <v>#REF!</v>
      </c>
      <c r="E510" s="36" t="e">
        <f t="shared" si="118"/>
        <v>#REF!</v>
      </c>
      <c r="F510" s="36" t="e">
        <f t="shared" si="118"/>
        <v>#REF!</v>
      </c>
      <c r="G510" s="36" t="e">
        <f t="shared" si="118"/>
        <v>#REF!</v>
      </c>
      <c r="H510" s="36" t="e">
        <f t="shared" si="118"/>
        <v>#REF!</v>
      </c>
      <c r="I510" s="36" t="e">
        <f t="shared" si="118"/>
        <v>#REF!</v>
      </c>
      <c r="J510" s="36" t="e">
        <f t="shared" si="118"/>
        <v>#REF!</v>
      </c>
      <c r="K510" s="36" t="e">
        <f t="shared" si="118"/>
        <v>#REF!</v>
      </c>
      <c r="L510" s="36" t="e">
        <f t="shared" si="118"/>
        <v>#REF!</v>
      </c>
      <c r="M510" s="36" t="e">
        <f t="shared" si="118"/>
        <v>#REF!</v>
      </c>
      <c r="N510" s="36" t="e">
        <f t="shared" si="118"/>
        <v>#REF!</v>
      </c>
      <c r="O510" s="36" t="e">
        <f t="shared" si="118"/>
        <v>#REF!</v>
      </c>
      <c r="P510" s="36" t="e">
        <f t="shared" si="118"/>
        <v>#REF!</v>
      </c>
    </row>
    <row r="511" spans="2:16" ht="12" customHeight="1"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</row>
    <row r="512" spans="2:16" ht="12" customHeight="1"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</row>
    <row r="513" spans="2:16" ht="12" customHeight="1">
      <c r="B513" s="38" t="s">
        <v>88</v>
      </c>
      <c r="D513" s="39" t="e">
        <f t="shared" ref="D513:P513" si="119">SUM(D507:D512)</f>
        <v>#REF!</v>
      </c>
      <c r="E513" s="39" t="e">
        <f t="shared" si="119"/>
        <v>#REF!</v>
      </c>
      <c r="F513" s="39" t="e">
        <f t="shared" si="119"/>
        <v>#REF!</v>
      </c>
      <c r="G513" s="39" t="e">
        <f t="shared" si="119"/>
        <v>#REF!</v>
      </c>
      <c r="H513" s="39" t="e">
        <f t="shared" si="119"/>
        <v>#REF!</v>
      </c>
      <c r="I513" s="39" t="e">
        <f t="shared" si="119"/>
        <v>#REF!</v>
      </c>
      <c r="J513" s="39" t="e">
        <f t="shared" si="119"/>
        <v>#REF!</v>
      </c>
      <c r="K513" s="39" t="e">
        <f t="shared" si="119"/>
        <v>#REF!</v>
      </c>
      <c r="L513" s="39" t="e">
        <f t="shared" si="119"/>
        <v>#REF!</v>
      </c>
      <c r="M513" s="39" t="e">
        <f t="shared" si="119"/>
        <v>#REF!</v>
      </c>
      <c r="N513" s="39" t="e">
        <f t="shared" si="119"/>
        <v>#REF!</v>
      </c>
      <c r="O513" s="39" t="e">
        <f t="shared" si="119"/>
        <v>#REF!</v>
      </c>
      <c r="P513" s="39" t="e">
        <f t="shared" si="119"/>
        <v>#REF!</v>
      </c>
    </row>
    <row r="514" spans="2:16" ht="12" customHeight="1"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</row>
    <row r="515" spans="2:16" ht="12" customHeight="1">
      <c r="B515" s="30" t="s">
        <v>89</v>
      </c>
      <c r="D515" s="36" t="e">
        <f t="shared" ref="D515:P516" si="120">+D397-D456</f>
        <v>#REF!</v>
      </c>
      <c r="E515" s="36" t="e">
        <f t="shared" si="120"/>
        <v>#REF!</v>
      </c>
      <c r="F515" s="36" t="e">
        <f t="shared" si="120"/>
        <v>#REF!</v>
      </c>
      <c r="G515" s="36" t="e">
        <f t="shared" si="120"/>
        <v>#REF!</v>
      </c>
      <c r="H515" s="36" t="e">
        <f t="shared" si="120"/>
        <v>#REF!</v>
      </c>
      <c r="I515" s="36" t="e">
        <f t="shared" si="120"/>
        <v>#REF!</v>
      </c>
      <c r="J515" s="36" t="e">
        <f t="shared" si="120"/>
        <v>#REF!</v>
      </c>
      <c r="K515" s="36" t="e">
        <f t="shared" si="120"/>
        <v>#REF!</v>
      </c>
      <c r="L515" s="36" t="e">
        <f t="shared" si="120"/>
        <v>#REF!</v>
      </c>
      <c r="M515" s="36" t="e">
        <f t="shared" si="120"/>
        <v>#REF!</v>
      </c>
      <c r="N515" s="36" t="e">
        <f t="shared" si="120"/>
        <v>#REF!</v>
      </c>
      <c r="O515" s="36" t="e">
        <f t="shared" si="120"/>
        <v>#REF!</v>
      </c>
      <c r="P515" s="36" t="e">
        <f t="shared" si="120"/>
        <v>#REF!</v>
      </c>
    </row>
    <row r="516" spans="2:16" ht="12" customHeight="1">
      <c r="B516" s="30" t="s">
        <v>90</v>
      </c>
      <c r="D516" s="36" t="e">
        <f t="shared" si="120"/>
        <v>#REF!</v>
      </c>
      <c r="E516" s="36" t="e">
        <f t="shared" si="120"/>
        <v>#REF!</v>
      </c>
      <c r="F516" s="36" t="e">
        <f t="shared" si="120"/>
        <v>#REF!</v>
      </c>
      <c r="G516" s="36" t="e">
        <f t="shared" si="120"/>
        <v>#REF!</v>
      </c>
      <c r="H516" s="36" t="e">
        <f t="shared" si="120"/>
        <v>#REF!</v>
      </c>
      <c r="I516" s="36" t="e">
        <f t="shared" si="120"/>
        <v>#REF!</v>
      </c>
      <c r="J516" s="36" t="e">
        <f t="shared" si="120"/>
        <v>#REF!</v>
      </c>
      <c r="K516" s="36" t="e">
        <f t="shared" si="120"/>
        <v>#REF!</v>
      </c>
      <c r="L516" s="36" t="e">
        <f t="shared" si="120"/>
        <v>#REF!</v>
      </c>
      <c r="M516" s="36" t="e">
        <f t="shared" si="120"/>
        <v>#REF!</v>
      </c>
      <c r="N516" s="36" t="e">
        <f t="shared" si="120"/>
        <v>#REF!</v>
      </c>
      <c r="O516" s="36" t="e">
        <f t="shared" si="120"/>
        <v>#REF!</v>
      </c>
      <c r="P516" s="36" t="e">
        <f t="shared" si="120"/>
        <v>#REF!</v>
      </c>
    </row>
    <row r="517" spans="2:16" ht="12" customHeight="1">
      <c r="B517" s="38" t="s">
        <v>91</v>
      </c>
      <c r="D517" s="39" t="e">
        <f t="shared" ref="D517:P517" si="121">SUM(D515:D516)</f>
        <v>#REF!</v>
      </c>
      <c r="E517" s="39" t="e">
        <f t="shared" si="121"/>
        <v>#REF!</v>
      </c>
      <c r="F517" s="39" t="e">
        <f t="shared" si="121"/>
        <v>#REF!</v>
      </c>
      <c r="G517" s="39" t="e">
        <f t="shared" si="121"/>
        <v>#REF!</v>
      </c>
      <c r="H517" s="39" t="e">
        <f t="shared" si="121"/>
        <v>#REF!</v>
      </c>
      <c r="I517" s="39" t="e">
        <f t="shared" si="121"/>
        <v>#REF!</v>
      </c>
      <c r="J517" s="39" t="e">
        <f t="shared" si="121"/>
        <v>#REF!</v>
      </c>
      <c r="K517" s="39" t="e">
        <f t="shared" si="121"/>
        <v>#REF!</v>
      </c>
      <c r="L517" s="39" t="e">
        <f t="shared" si="121"/>
        <v>#REF!</v>
      </c>
      <c r="M517" s="39" t="e">
        <f t="shared" si="121"/>
        <v>#REF!</v>
      </c>
      <c r="N517" s="39" t="e">
        <f t="shared" si="121"/>
        <v>#REF!</v>
      </c>
      <c r="O517" s="39" t="e">
        <f t="shared" si="121"/>
        <v>#REF!</v>
      </c>
      <c r="P517" s="39" t="e">
        <f t="shared" si="121"/>
        <v>#REF!</v>
      </c>
    </row>
    <row r="518" spans="2:16" ht="12" customHeight="1">
      <c r="B518" s="30" t="s">
        <v>72</v>
      </c>
      <c r="D518" s="36" t="e">
        <f t="shared" ref="D518:P519" si="122">+D400-D459</f>
        <v>#REF!</v>
      </c>
      <c r="E518" s="36" t="e">
        <f t="shared" si="122"/>
        <v>#REF!</v>
      </c>
      <c r="F518" s="36" t="e">
        <f t="shared" si="122"/>
        <v>#REF!</v>
      </c>
      <c r="G518" s="36" t="e">
        <f t="shared" si="122"/>
        <v>#REF!</v>
      </c>
      <c r="H518" s="36" t="e">
        <f t="shared" si="122"/>
        <v>#REF!</v>
      </c>
      <c r="I518" s="36" t="e">
        <f t="shared" si="122"/>
        <v>#REF!</v>
      </c>
      <c r="J518" s="36" t="e">
        <f t="shared" si="122"/>
        <v>#REF!</v>
      </c>
      <c r="K518" s="36" t="e">
        <f t="shared" si="122"/>
        <v>#REF!</v>
      </c>
      <c r="L518" s="36" t="e">
        <f t="shared" si="122"/>
        <v>#REF!</v>
      </c>
      <c r="M518" s="36" t="e">
        <f t="shared" si="122"/>
        <v>#REF!</v>
      </c>
      <c r="N518" s="36" t="e">
        <f t="shared" si="122"/>
        <v>#REF!</v>
      </c>
      <c r="O518" s="36" t="e">
        <f t="shared" si="122"/>
        <v>#REF!</v>
      </c>
      <c r="P518" s="36" t="e">
        <f t="shared" si="122"/>
        <v>#REF!</v>
      </c>
    </row>
    <row r="519" spans="2:16" ht="12" customHeight="1">
      <c r="B519" s="30" t="s">
        <v>74</v>
      </c>
      <c r="D519" s="36" t="e">
        <f t="shared" si="122"/>
        <v>#REF!</v>
      </c>
      <c r="E519" s="36" t="e">
        <f t="shared" si="122"/>
        <v>#REF!</v>
      </c>
      <c r="F519" s="36" t="e">
        <f t="shared" si="122"/>
        <v>#REF!</v>
      </c>
      <c r="G519" s="36" t="e">
        <f t="shared" si="122"/>
        <v>#REF!</v>
      </c>
      <c r="H519" s="36" t="e">
        <f t="shared" si="122"/>
        <v>#REF!</v>
      </c>
      <c r="I519" s="36" t="e">
        <f t="shared" si="122"/>
        <v>#REF!</v>
      </c>
      <c r="J519" s="36" t="e">
        <f t="shared" si="122"/>
        <v>#REF!</v>
      </c>
      <c r="K519" s="36" t="e">
        <f t="shared" si="122"/>
        <v>#REF!</v>
      </c>
      <c r="L519" s="36" t="e">
        <f t="shared" si="122"/>
        <v>#REF!</v>
      </c>
      <c r="M519" s="36" t="e">
        <f t="shared" si="122"/>
        <v>#REF!</v>
      </c>
      <c r="N519" s="36" t="e">
        <f t="shared" si="122"/>
        <v>#REF!</v>
      </c>
      <c r="O519" s="36" t="e">
        <f t="shared" si="122"/>
        <v>#REF!</v>
      </c>
      <c r="P519" s="36" t="e">
        <f t="shared" si="122"/>
        <v>#REF!</v>
      </c>
    </row>
    <row r="520" spans="2:16" ht="12" customHeight="1">
      <c r="B520" s="38" t="s">
        <v>92</v>
      </c>
      <c r="D520" s="39" t="e">
        <f t="shared" ref="D520:P520" si="123">SUM(D518:D519)</f>
        <v>#REF!</v>
      </c>
      <c r="E520" s="39" t="e">
        <f t="shared" si="123"/>
        <v>#REF!</v>
      </c>
      <c r="F520" s="39" t="e">
        <f t="shared" si="123"/>
        <v>#REF!</v>
      </c>
      <c r="G520" s="39" t="e">
        <f t="shared" si="123"/>
        <v>#REF!</v>
      </c>
      <c r="H520" s="39" t="e">
        <f t="shared" si="123"/>
        <v>#REF!</v>
      </c>
      <c r="I520" s="39" t="e">
        <f t="shared" si="123"/>
        <v>#REF!</v>
      </c>
      <c r="J520" s="39" t="e">
        <f t="shared" si="123"/>
        <v>#REF!</v>
      </c>
      <c r="K520" s="39" t="e">
        <f t="shared" si="123"/>
        <v>#REF!</v>
      </c>
      <c r="L520" s="39" t="e">
        <f t="shared" si="123"/>
        <v>#REF!</v>
      </c>
      <c r="M520" s="39" t="e">
        <f t="shared" si="123"/>
        <v>#REF!</v>
      </c>
      <c r="N520" s="39" t="e">
        <f t="shared" si="123"/>
        <v>#REF!</v>
      </c>
      <c r="O520" s="39" t="e">
        <f t="shared" si="123"/>
        <v>#REF!</v>
      </c>
      <c r="P520" s="39" t="e">
        <f t="shared" si="123"/>
        <v>#REF!</v>
      </c>
    </row>
    <row r="521" spans="2:16" ht="12" customHeight="1">
      <c r="B521" s="30" t="s">
        <v>93</v>
      </c>
      <c r="D521" s="36" t="e">
        <f t="shared" ref="D521:P524" si="124">+D403-D462</f>
        <v>#REF!</v>
      </c>
      <c r="E521" s="36" t="e">
        <f t="shared" si="124"/>
        <v>#REF!</v>
      </c>
      <c r="F521" s="36" t="e">
        <f t="shared" si="124"/>
        <v>#REF!</v>
      </c>
      <c r="G521" s="36" t="e">
        <f t="shared" si="124"/>
        <v>#REF!</v>
      </c>
      <c r="H521" s="36" t="e">
        <f t="shared" si="124"/>
        <v>#REF!</v>
      </c>
      <c r="I521" s="36" t="e">
        <f t="shared" si="124"/>
        <v>#REF!</v>
      </c>
      <c r="J521" s="36" t="e">
        <f t="shared" si="124"/>
        <v>#REF!</v>
      </c>
      <c r="K521" s="36" t="e">
        <f t="shared" si="124"/>
        <v>#REF!</v>
      </c>
      <c r="L521" s="36" t="e">
        <f t="shared" si="124"/>
        <v>#REF!</v>
      </c>
      <c r="M521" s="36" t="e">
        <f t="shared" si="124"/>
        <v>#REF!</v>
      </c>
      <c r="N521" s="36" t="e">
        <f t="shared" si="124"/>
        <v>#REF!</v>
      </c>
      <c r="O521" s="36" t="e">
        <f t="shared" si="124"/>
        <v>#REF!</v>
      </c>
      <c r="P521" s="36" t="e">
        <f t="shared" si="124"/>
        <v>#REF!</v>
      </c>
    </row>
    <row r="522" spans="2:16" ht="12" customHeight="1">
      <c r="B522" s="30" t="s">
        <v>94</v>
      </c>
      <c r="D522" s="36" t="e">
        <f t="shared" si="124"/>
        <v>#REF!</v>
      </c>
      <c r="E522" s="36" t="e">
        <f t="shared" si="124"/>
        <v>#REF!</v>
      </c>
      <c r="F522" s="36" t="e">
        <f t="shared" si="124"/>
        <v>#REF!</v>
      </c>
      <c r="G522" s="36" t="e">
        <f t="shared" si="124"/>
        <v>#REF!</v>
      </c>
      <c r="H522" s="36" t="e">
        <f t="shared" si="124"/>
        <v>#REF!</v>
      </c>
      <c r="I522" s="36" t="e">
        <f t="shared" si="124"/>
        <v>#REF!</v>
      </c>
      <c r="J522" s="36" t="e">
        <f t="shared" si="124"/>
        <v>#REF!</v>
      </c>
      <c r="K522" s="36" t="e">
        <f t="shared" si="124"/>
        <v>#REF!</v>
      </c>
      <c r="L522" s="36" t="e">
        <f t="shared" si="124"/>
        <v>#REF!</v>
      </c>
      <c r="M522" s="36" t="e">
        <f t="shared" si="124"/>
        <v>#REF!</v>
      </c>
      <c r="N522" s="36" t="e">
        <f t="shared" si="124"/>
        <v>#REF!</v>
      </c>
      <c r="O522" s="36" t="e">
        <f t="shared" si="124"/>
        <v>#REF!</v>
      </c>
      <c r="P522" s="36" t="e">
        <f t="shared" si="124"/>
        <v>#REF!</v>
      </c>
    </row>
    <row r="523" spans="2:16" ht="12" customHeight="1">
      <c r="B523" s="30" t="s">
        <v>95</v>
      </c>
      <c r="D523" s="36" t="e">
        <f t="shared" si="124"/>
        <v>#REF!</v>
      </c>
      <c r="E523" s="36" t="e">
        <f t="shared" si="124"/>
        <v>#REF!</v>
      </c>
      <c r="F523" s="36" t="e">
        <f t="shared" si="124"/>
        <v>#REF!</v>
      </c>
      <c r="G523" s="36" t="e">
        <f t="shared" si="124"/>
        <v>#REF!</v>
      </c>
      <c r="H523" s="36" t="e">
        <f t="shared" si="124"/>
        <v>#REF!</v>
      </c>
      <c r="I523" s="36" t="e">
        <f t="shared" si="124"/>
        <v>#REF!</v>
      </c>
      <c r="J523" s="36" t="e">
        <f t="shared" si="124"/>
        <v>#REF!</v>
      </c>
      <c r="K523" s="36" t="e">
        <f t="shared" si="124"/>
        <v>#REF!</v>
      </c>
      <c r="L523" s="36" t="e">
        <f t="shared" si="124"/>
        <v>#REF!</v>
      </c>
      <c r="M523" s="36" t="e">
        <f t="shared" si="124"/>
        <v>#REF!</v>
      </c>
      <c r="N523" s="36" t="e">
        <f t="shared" si="124"/>
        <v>#REF!</v>
      </c>
      <c r="O523" s="36" t="e">
        <f t="shared" si="124"/>
        <v>#REF!</v>
      </c>
      <c r="P523" s="36" t="e">
        <f t="shared" si="124"/>
        <v>#REF!</v>
      </c>
    </row>
    <row r="524" spans="2:16" ht="12" customHeight="1">
      <c r="B524" s="30" t="s">
        <v>96</v>
      </c>
      <c r="D524" s="36" t="e">
        <f t="shared" si="124"/>
        <v>#REF!</v>
      </c>
      <c r="E524" s="36" t="e">
        <f t="shared" si="124"/>
        <v>#REF!</v>
      </c>
      <c r="F524" s="36" t="e">
        <f t="shared" si="124"/>
        <v>#REF!</v>
      </c>
      <c r="G524" s="36" t="e">
        <f t="shared" si="124"/>
        <v>#REF!</v>
      </c>
      <c r="H524" s="36" t="e">
        <f t="shared" si="124"/>
        <v>#REF!</v>
      </c>
      <c r="I524" s="36" t="e">
        <f t="shared" si="124"/>
        <v>#REF!</v>
      </c>
      <c r="J524" s="36" t="e">
        <f t="shared" si="124"/>
        <v>#REF!</v>
      </c>
      <c r="K524" s="36" t="e">
        <f t="shared" si="124"/>
        <v>#REF!</v>
      </c>
      <c r="L524" s="36" t="e">
        <f t="shared" si="124"/>
        <v>#REF!</v>
      </c>
      <c r="M524" s="36" t="e">
        <f t="shared" si="124"/>
        <v>#REF!</v>
      </c>
      <c r="N524" s="36" t="e">
        <f t="shared" si="124"/>
        <v>#REF!</v>
      </c>
      <c r="O524" s="36" t="e">
        <f t="shared" si="124"/>
        <v>#REF!</v>
      </c>
      <c r="P524" s="36" t="e">
        <f t="shared" si="124"/>
        <v>#REF!</v>
      </c>
    </row>
    <row r="525" spans="2:16" ht="12" customHeight="1">
      <c r="B525" s="38" t="s">
        <v>97</v>
      </c>
      <c r="D525" s="39" t="e">
        <f t="shared" ref="D525:P525" si="125">SUM(D521:D524)</f>
        <v>#REF!</v>
      </c>
      <c r="E525" s="39" t="e">
        <f t="shared" si="125"/>
        <v>#REF!</v>
      </c>
      <c r="F525" s="39" t="e">
        <f t="shared" si="125"/>
        <v>#REF!</v>
      </c>
      <c r="G525" s="39" t="e">
        <f t="shared" si="125"/>
        <v>#REF!</v>
      </c>
      <c r="H525" s="39" t="e">
        <f t="shared" si="125"/>
        <v>#REF!</v>
      </c>
      <c r="I525" s="39" t="e">
        <f t="shared" si="125"/>
        <v>#REF!</v>
      </c>
      <c r="J525" s="39" t="e">
        <f t="shared" si="125"/>
        <v>#REF!</v>
      </c>
      <c r="K525" s="39" t="e">
        <f t="shared" si="125"/>
        <v>#REF!</v>
      </c>
      <c r="L525" s="39" t="e">
        <f t="shared" si="125"/>
        <v>#REF!</v>
      </c>
      <c r="M525" s="39" t="e">
        <f t="shared" si="125"/>
        <v>#REF!</v>
      </c>
      <c r="N525" s="39" t="e">
        <f t="shared" si="125"/>
        <v>#REF!</v>
      </c>
      <c r="O525" s="39" t="e">
        <f t="shared" si="125"/>
        <v>#REF!</v>
      </c>
      <c r="P525" s="39" t="e">
        <f t="shared" si="125"/>
        <v>#REF!</v>
      </c>
    </row>
    <row r="526" spans="2:16" s="40" customFormat="1" ht="12" customHeight="1">
      <c r="B526" s="40" t="s">
        <v>98</v>
      </c>
      <c r="D526" s="36" t="e">
        <f>+D408-D467</f>
        <v>#REF!</v>
      </c>
      <c r="E526" s="36" t="e">
        <f t="shared" ref="E526:O526" si="126">+E408-E467</f>
        <v>#REF!</v>
      </c>
      <c r="F526" s="36" t="e">
        <f t="shared" si="126"/>
        <v>#REF!</v>
      </c>
      <c r="G526" s="36" t="e">
        <f t="shared" si="126"/>
        <v>#REF!</v>
      </c>
      <c r="H526" s="36" t="e">
        <f t="shared" si="126"/>
        <v>#REF!</v>
      </c>
      <c r="I526" s="36" t="e">
        <f t="shared" si="126"/>
        <v>#REF!</v>
      </c>
      <c r="J526" s="36" t="e">
        <f t="shared" si="126"/>
        <v>#REF!</v>
      </c>
      <c r="K526" s="36" t="e">
        <f t="shared" si="126"/>
        <v>#REF!</v>
      </c>
      <c r="L526" s="36" t="e">
        <f t="shared" si="126"/>
        <v>#REF!</v>
      </c>
      <c r="M526" s="36" t="e">
        <f t="shared" si="126"/>
        <v>#REF!</v>
      </c>
      <c r="N526" s="36" t="e">
        <f t="shared" si="126"/>
        <v>#REF!</v>
      </c>
      <c r="O526" s="36" t="e">
        <f t="shared" si="126"/>
        <v>#REF!</v>
      </c>
      <c r="P526" s="36" t="e">
        <f>+P408-P467</f>
        <v>#REF!</v>
      </c>
    </row>
    <row r="527" spans="2:16" s="40" customFormat="1" ht="12" customHeight="1">
      <c r="B527" s="38" t="s">
        <v>88</v>
      </c>
      <c r="C527" s="30"/>
      <c r="D527" s="39" t="e">
        <f>SUM(D526)</f>
        <v>#REF!</v>
      </c>
      <c r="E527" s="39" t="e">
        <f t="shared" ref="E527:P527" si="127">SUM(E526)</f>
        <v>#REF!</v>
      </c>
      <c r="F527" s="39" t="e">
        <f t="shared" si="127"/>
        <v>#REF!</v>
      </c>
      <c r="G527" s="39" t="e">
        <f t="shared" si="127"/>
        <v>#REF!</v>
      </c>
      <c r="H527" s="39" t="e">
        <f t="shared" si="127"/>
        <v>#REF!</v>
      </c>
      <c r="I527" s="39" t="e">
        <f t="shared" si="127"/>
        <v>#REF!</v>
      </c>
      <c r="J527" s="39" t="e">
        <f t="shared" si="127"/>
        <v>#REF!</v>
      </c>
      <c r="K527" s="39" t="e">
        <f t="shared" si="127"/>
        <v>#REF!</v>
      </c>
      <c r="L527" s="39" t="e">
        <f t="shared" si="127"/>
        <v>#REF!</v>
      </c>
      <c r="M527" s="39" t="e">
        <f t="shared" si="127"/>
        <v>#REF!</v>
      </c>
      <c r="N527" s="39" t="e">
        <f t="shared" si="127"/>
        <v>#REF!</v>
      </c>
      <c r="O527" s="39" t="e">
        <f t="shared" si="127"/>
        <v>#REF!</v>
      </c>
      <c r="P527" s="39" t="e">
        <f t="shared" si="127"/>
        <v>#REF!</v>
      </c>
    </row>
    <row r="528" spans="2:16" ht="12" customHeight="1">
      <c r="B528" s="30" t="s">
        <v>99</v>
      </c>
      <c r="D528" s="36">
        <f t="shared" ref="D528:P528" si="128">+D410-D469</f>
        <v>0</v>
      </c>
      <c r="E528" s="36">
        <f t="shared" si="128"/>
        <v>0</v>
      </c>
      <c r="F528" s="36">
        <f t="shared" si="128"/>
        <v>0</v>
      </c>
      <c r="G528" s="36">
        <f t="shared" si="128"/>
        <v>0</v>
      </c>
      <c r="H528" s="36">
        <f t="shared" si="128"/>
        <v>0</v>
      </c>
      <c r="I528" s="36">
        <f t="shared" si="128"/>
        <v>0</v>
      </c>
      <c r="J528" s="36">
        <f t="shared" si="128"/>
        <v>0</v>
      </c>
      <c r="K528" s="36">
        <f t="shared" si="128"/>
        <v>0</v>
      </c>
      <c r="L528" s="36">
        <f t="shared" si="128"/>
        <v>0</v>
      </c>
      <c r="M528" s="36">
        <f t="shared" si="128"/>
        <v>0</v>
      </c>
      <c r="N528" s="36">
        <f t="shared" si="128"/>
        <v>0</v>
      </c>
      <c r="O528" s="36">
        <f t="shared" si="128"/>
        <v>0</v>
      </c>
      <c r="P528" s="36">
        <f t="shared" si="128"/>
        <v>0</v>
      </c>
    </row>
    <row r="529" spans="2:18" ht="12" customHeight="1">
      <c r="B529" s="38" t="s">
        <v>100</v>
      </c>
      <c r="D529" s="39" t="e">
        <f>SUM(D517,D520,D525,D527,D528)</f>
        <v>#REF!</v>
      </c>
      <c r="E529" s="39" t="e">
        <f t="shared" ref="E529:P529" si="129">SUM(E517,E520,E525,E527,E528)</f>
        <v>#REF!</v>
      </c>
      <c r="F529" s="39" t="e">
        <f t="shared" si="129"/>
        <v>#REF!</v>
      </c>
      <c r="G529" s="39" t="e">
        <f t="shared" si="129"/>
        <v>#REF!</v>
      </c>
      <c r="H529" s="39" t="e">
        <f t="shared" si="129"/>
        <v>#REF!</v>
      </c>
      <c r="I529" s="39" t="e">
        <f t="shared" si="129"/>
        <v>#REF!</v>
      </c>
      <c r="J529" s="39" t="e">
        <f t="shared" si="129"/>
        <v>#REF!</v>
      </c>
      <c r="K529" s="39" t="e">
        <f t="shared" si="129"/>
        <v>#REF!</v>
      </c>
      <c r="L529" s="39" t="e">
        <f t="shared" si="129"/>
        <v>#REF!</v>
      </c>
      <c r="M529" s="39" t="e">
        <f t="shared" si="129"/>
        <v>#REF!</v>
      </c>
      <c r="N529" s="39" t="e">
        <f t="shared" si="129"/>
        <v>#REF!</v>
      </c>
      <c r="O529" s="39" t="e">
        <f t="shared" si="129"/>
        <v>#REF!</v>
      </c>
      <c r="P529" s="39" t="e">
        <f t="shared" si="129"/>
        <v>#REF!</v>
      </c>
    </row>
    <row r="530" spans="2:18" ht="12" customHeight="1"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</row>
    <row r="531" spans="2:18" ht="12" customHeight="1">
      <c r="B531" s="41" t="s">
        <v>119</v>
      </c>
      <c r="D531" s="42" t="e">
        <f t="shared" ref="D531:P531" si="130">SUM(D486,D496,D505,D513,D529)</f>
        <v>#REF!</v>
      </c>
      <c r="E531" s="42" t="e">
        <f t="shared" si="130"/>
        <v>#REF!</v>
      </c>
      <c r="F531" s="42" t="e">
        <f t="shared" si="130"/>
        <v>#REF!</v>
      </c>
      <c r="G531" s="42" t="e">
        <f t="shared" si="130"/>
        <v>#REF!</v>
      </c>
      <c r="H531" s="42" t="e">
        <f t="shared" si="130"/>
        <v>#REF!</v>
      </c>
      <c r="I531" s="42" t="e">
        <f t="shared" si="130"/>
        <v>#REF!</v>
      </c>
      <c r="J531" s="42" t="e">
        <f t="shared" si="130"/>
        <v>#REF!</v>
      </c>
      <c r="K531" s="42" t="e">
        <f t="shared" si="130"/>
        <v>#REF!</v>
      </c>
      <c r="L531" s="42" t="e">
        <f t="shared" si="130"/>
        <v>#REF!</v>
      </c>
      <c r="M531" s="42" t="e">
        <f t="shared" si="130"/>
        <v>#REF!</v>
      </c>
      <c r="N531" s="42" t="e">
        <f t="shared" si="130"/>
        <v>#REF!</v>
      </c>
      <c r="O531" s="42" t="e">
        <f t="shared" si="130"/>
        <v>#REF!</v>
      </c>
      <c r="P531" s="42" t="e">
        <f t="shared" si="130"/>
        <v>#REF!</v>
      </c>
    </row>
    <row r="532" spans="2:18" ht="12" customHeight="1">
      <c r="B532" s="41" t="s">
        <v>120</v>
      </c>
      <c r="D532" s="42" t="e">
        <f>+D531-D529</f>
        <v>#REF!</v>
      </c>
      <c r="E532" s="42" t="e">
        <f t="shared" ref="E532:P532" si="131">+E531-E529</f>
        <v>#REF!</v>
      </c>
      <c r="F532" s="42" t="e">
        <f t="shared" si="131"/>
        <v>#REF!</v>
      </c>
      <c r="G532" s="42" t="e">
        <f t="shared" si="131"/>
        <v>#REF!</v>
      </c>
      <c r="H532" s="42" t="e">
        <f t="shared" si="131"/>
        <v>#REF!</v>
      </c>
      <c r="I532" s="42" t="e">
        <f t="shared" si="131"/>
        <v>#REF!</v>
      </c>
      <c r="J532" s="42" t="e">
        <f t="shared" si="131"/>
        <v>#REF!</v>
      </c>
      <c r="K532" s="42" t="e">
        <f t="shared" si="131"/>
        <v>#REF!</v>
      </c>
      <c r="L532" s="42" t="e">
        <f t="shared" si="131"/>
        <v>#REF!</v>
      </c>
      <c r="M532" s="42" t="e">
        <f t="shared" si="131"/>
        <v>#REF!</v>
      </c>
      <c r="N532" s="42" t="e">
        <f t="shared" si="131"/>
        <v>#REF!</v>
      </c>
      <c r="O532" s="42" t="e">
        <f t="shared" si="131"/>
        <v>#REF!</v>
      </c>
      <c r="P532" s="42" t="e">
        <f t="shared" si="131"/>
        <v>#REF!</v>
      </c>
    </row>
    <row r="533" spans="2:18" ht="12" customHeight="1">
      <c r="B533" s="40"/>
      <c r="C533" s="40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</row>
    <row r="534" spans="2:18" ht="12" customHeight="1">
      <c r="B534" s="40"/>
      <c r="C534" s="40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</row>
    <row r="535" spans="2:18" ht="12" customHeight="1">
      <c r="B535" s="40"/>
      <c r="C535" s="40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</row>
    <row r="536" spans="2:18" ht="12" customHeight="1">
      <c r="B536" s="34" t="s">
        <v>3</v>
      </c>
    </row>
    <row r="537" spans="2:18" ht="12" customHeight="1">
      <c r="D537" s="36"/>
      <c r="E537" s="36"/>
      <c r="F537" s="36"/>
      <c r="G537" s="36"/>
      <c r="H537" s="36"/>
      <c r="I537" s="36"/>
      <c r="J537" s="36"/>
      <c r="K537" s="36"/>
      <c r="L537" s="36"/>
      <c r="N537" s="36"/>
      <c r="O537" s="36"/>
    </row>
    <row r="538" spans="2:18" ht="12" customHeight="1">
      <c r="B538" s="30" t="s">
        <v>65</v>
      </c>
      <c r="D538" s="45">
        <v>4697.6797195400004</v>
      </c>
      <c r="E538" s="45">
        <v>5640.910221000001</v>
      </c>
      <c r="F538" s="45">
        <v>5940.9790130000001</v>
      </c>
      <c r="G538" s="45">
        <v>5884.2035979999991</v>
      </c>
      <c r="H538" s="45">
        <v>5886.839356999998</v>
      </c>
      <c r="I538" s="45">
        <v>5476.0685640000002</v>
      </c>
      <c r="J538" s="45">
        <v>5968.5763109999998</v>
      </c>
      <c r="K538" s="45">
        <v>6011.0602219999992</v>
      </c>
      <c r="L538" s="45">
        <v>6531.2024220000003</v>
      </c>
      <c r="M538" s="45">
        <v>7516.2291690000011</v>
      </c>
      <c r="N538" s="45">
        <v>6251.7931733399982</v>
      </c>
      <c r="O538" s="45">
        <v>6197.2892272399986</v>
      </c>
      <c r="P538" s="36">
        <f>CHOOSE([3]MES!$E$10,SUM(D538),SUM(D538:E538),SUM(D538:F538),SUM(D538:G538),SUM(D538:H538),SUM(D538:I538),SUM(D538:J538),SUM(D538:K538),SUM(D538:L538),SUM(D538:M538),SUM(D538:N538),SUM(D538:O538))</f>
        <v>72002.830997120007</v>
      </c>
      <c r="R538" s="36"/>
    </row>
    <row r="539" spans="2:18" ht="12" customHeight="1">
      <c r="B539" s="30" t="s">
        <v>66</v>
      </c>
      <c r="D539" s="36">
        <v>33.375968</v>
      </c>
      <c r="E539" s="36">
        <v>32.134287999999998</v>
      </c>
      <c r="F539" s="36">
        <v>54.282319999999999</v>
      </c>
      <c r="G539" s="36">
        <v>63.286320000000003</v>
      </c>
      <c r="H539" s="36">
        <v>62.868224000000005</v>
      </c>
      <c r="I539" s="36">
        <v>68.127920000000003</v>
      </c>
      <c r="J539" s="36">
        <v>64.322896000000014</v>
      </c>
      <c r="K539" s="36">
        <v>74.946255999999991</v>
      </c>
      <c r="L539" s="36">
        <v>68.518271999999996</v>
      </c>
      <c r="M539" s="36">
        <v>66.522608000000005</v>
      </c>
      <c r="N539" s="36">
        <v>48.506479999999996</v>
      </c>
      <c r="O539" s="46">
        <v>51.941183999999993</v>
      </c>
      <c r="P539" s="36">
        <f>CHOOSE([3]MES!$E$10,SUM(D539),SUM(D539:E539),SUM(D539:F539),SUM(D539:G539),SUM(D539:H539),SUM(D539:I539),SUM(D539:J539),SUM(D539:K539),SUM(D539:L539),SUM(D539:M539),SUM(D539:N539),SUM(D539:O539))</f>
        <v>688.83273600000007</v>
      </c>
    </row>
    <row r="540" spans="2:18" ht="12" customHeight="1">
      <c r="B540" s="30" t="s">
        <v>67</v>
      </c>
      <c r="D540" s="36">
        <v>83.990750000000006</v>
      </c>
      <c r="E540" s="36">
        <v>89.760004999999992</v>
      </c>
      <c r="F540" s="36">
        <v>101.45608</v>
      </c>
      <c r="G540" s="36">
        <v>96.047644999999989</v>
      </c>
      <c r="H540" s="36">
        <v>100.40497500000001</v>
      </c>
      <c r="I540" s="36">
        <v>90.016999999999996</v>
      </c>
      <c r="J540" s="36">
        <v>95.484940000000009</v>
      </c>
      <c r="K540" s="36">
        <v>99.50121</v>
      </c>
      <c r="L540" s="36">
        <v>96.35718</v>
      </c>
      <c r="M540" s="36">
        <v>97.537139999999994</v>
      </c>
      <c r="N540" s="36">
        <v>93.143405000000001</v>
      </c>
      <c r="O540" s="36">
        <v>105.47499499999999</v>
      </c>
      <c r="P540" s="36">
        <f>CHOOSE([3]MES!$E$10,SUM(D540),SUM(D540:E540),SUM(D540:F540),SUM(D540:G540),SUM(D540:H540),SUM(D540:I540),SUM(D540:J540),SUM(D540:K540),SUM(D540:L540),SUM(D540:M540),SUM(D540:N540),SUM(D540:O540))</f>
        <v>1149.1753250000002</v>
      </c>
    </row>
    <row r="541" spans="2:18" ht="12" customHeight="1">
      <c r="B541" s="30" t="s">
        <v>68</v>
      </c>
      <c r="D541" s="36">
        <v>436.96</v>
      </c>
      <c r="E541" s="36">
        <v>376.21300000000002</v>
      </c>
      <c r="F541" s="36">
        <v>327.03500000000003</v>
      </c>
      <c r="G541" s="36">
        <v>403.80200000000002</v>
      </c>
      <c r="H541" s="36">
        <v>457.55799999999999</v>
      </c>
      <c r="I541" s="36">
        <v>409.52600000000001</v>
      </c>
      <c r="J541" s="36">
        <v>441.22500000000002</v>
      </c>
      <c r="K541" s="36">
        <v>384.96499999999997</v>
      </c>
      <c r="L541" s="36">
        <v>333.59300000000002</v>
      </c>
      <c r="M541" s="36">
        <v>369.02</v>
      </c>
      <c r="N541" s="36">
        <v>314.42500000000001</v>
      </c>
      <c r="O541" s="36">
        <v>330.38</v>
      </c>
      <c r="P541" s="36">
        <f>CHOOSE([3]MES!$E$10,SUM(D541),SUM(D541:E541),SUM(D541:F541),SUM(D541:G541),SUM(D541:H541),SUM(D541:I541),SUM(D541:J541),SUM(D541:K541),SUM(D541:L541),SUM(D541:M541),SUM(D541:N541),SUM(D541:O541))</f>
        <v>4584.7020000000002</v>
      </c>
    </row>
    <row r="542" spans="2:18" ht="12" customHeight="1">
      <c r="B542" s="30" t="s">
        <v>69</v>
      </c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>
        <f>CHOOSE([3]MES!$E$10,SUM(D542),SUM(D542:E542),SUM(D542:F542),SUM(D542:G542),SUM(D542:H542),SUM(D542:I542),SUM(D542:J542),SUM(D542:K542),SUM(D542:L542),SUM(D542:M542),SUM(D542:N542),SUM(D542:O542))</f>
        <v>0</v>
      </c>
    </row>
    <row r="543" spans="2:18" ht="12" customHeight="1"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</row>
    <row r="544" spans="2:18" ht="12" customHeight="1"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</row>
    <row r="545" spans="2:16" ht="12" customHeight="1">
      <c r="B545" s="38" t="s">
        <v>70</v>
      </c>
      <c r="D545" s="39">
        <f t="shared" ref="D545:P545" si="132">SUM(D538:D544)</f>
        <v>5252.0064375400007</v>
      </c>
      <c r="E545" s="39">
        <f t="shared" si="132"/>
        <v>6139.017514000001</v>
      </c>
      <c r="F545" s="39">
        <f t="shared" si="132"/>
        <v>6423.7524130000002</v>
      </c>
      <c r="G545" s="39">
        <f t="shared" si="132"/>
        <v>6447.3395629999986</v>
      </c>
      <c r="H545" s="39">
        <f t="shared" si="132"/>
        <v>6507.6705559999982</v>
      </c>
      <c r="I545" s="39">
        <f t="shared" si="132"/>
        <v>6043.7394839999997</v>
      </c>
      <c r="J545" s="39">
        <f t="shared" si="132"/>
        <v>6569.6091470000001</v>
      </c>
      <c r="K545" s="39">
        <f t="shared" si="132"/>
        <v>6570.4726879999998</v>
      </c>
      <c r="L545" s="39">
        <f t="shared" si="132"/>
        <v>7029.6708740000004</v>
      </c>
      <c r="M545" s="39">
        <f t="shared" si="132"/>
        <v>8049.3089170000021</v>
      </c>
      <c r="N545" s="39">
        <f t="shared" si="132"/>
        <v>6707.8680583399982</v>
      </c>
      <c r="O545" s="39">
        <f t="shared" si="132"/>
        <v>6685.0854062399985</v>
      </c>
      <c r="P545" s="39">
        <f t="shared" si="132"/>
        <v>78425.541058120012</v>
      </c>
    </row>
    <row r="546" spans="2:16" ht="12" customHeight="1"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</row>
    <row r="547" spans="2:16" ht="12" customHeight="1">
      <c r="B547" s="30" t="s">
        <v>71</v>
      </c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>
        <f>CHOOSE([3]MES!$E$10,SUM(D547),SUM(D547:E547),SUM(D547:F547),SUM(D547:G547),SUM(D547:H547),SUM(D547:I547),SUM(D547:J547),SUM(D547:K547),SUM(D547:L547),SUM(D547:M547),SUM(D547:N547),SUM(D547:O547))</f>
        <v>0</v>
      </c>
    </row>
    <row r="548" spans="2:16" ht="12" customHeight="1">
      <c r="B548" s="30" t="s">
        <v>72</v>
      </c>
      <c r="D548" s="36">
        <v>641.23349840000003</v>
      </c>
      <c r="E548" s="36">
        <v>560.16150765999998</v>
      </c>
      <c r="F548" s="36">
        <v>349.26824130000011</v>
      </c>
      <c r="G548" s="36">
        <v>377.58331040000007</v>
      </c>
      <c r="H548" s="36">
        <v>470.0538517</v>
      </c>
      <c r="I548" s="36">
        <v>449.70672479999996</v>
      </c>
      <c r="J548" s="36">
        <v>414.84939489999999</v>
      </c>
      <c r="K548" s="36">
        <v>381.3671364999999</v>
      </c>
      <c r="L548" s="36">
        <v>426.699455</v>
      </c>
      <c r="M548" s="36">
        <v>505.47047199999997</v>
      </c>
      <c r="N548" s="36">
        <v>405.98729449999996</v>
      </c>
      <c r="O548" s="36">
        <v>496.42605170000002</v>
      </c>
      <c r="P548" s="36">
        <f>CHOOSE([3]MES!$E$10,SUM(D548),SUM(D548:E548),SUM(D548:F548),SUM(D548:G548),SUM(D548:H548),SUM(D548:I548),SUM(D548:J548),SUM(D548:K548),SUM(D548:L548),SUM(D548:M548),SUM(D548:N548),SUM(D548:O548))</f>
        <v>5478.8069388599997</v>
      </c>
    </row>
    <row r="549" spans="2:16" ht="12" customHeight="1">
      <c r="B549" s="30" t="s">
        <v>73</v>
      </c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>
        <f>CHOOSE([3]MES!$E$10,SUM(D549),SUM(D549:E549),SUM(D549:F549),SUM(D549:G549),SUM(D549:H549),SUM(D549:I549),SUM(D549:J549),SUM(D549:K549),SUM(D549:L549),SUM(D549:M549),SUM(D549:N549),SUM(D549:O549))</f>
        <v>0</v>
      </c>
    </row>
    <row r="550" spans="2:16" ht="12" customHeight="1">
      <c r="B550" s="30" t="s">
        <v>74</v>
      </c>
      <c r="D550" s="43">
        <v>464.87658675559169</v>
      </c>
      <c r="E550" s="36">
        <v>474.14858374134167</v>
      </c>
      <c r="F550" s="36">
        <v>386.042334169225</v>
      </c>
      <c r="G550" s="36">
        <v>438.59767924207085</v>
      </c>
      <c r="H550" s="36">
        <v>448.30277631392914</v>
      </c>
      <c r="I550" s="36">
        <v>416.72742620182919</v>
      </c>
      <c r="J550" s="36">
        <v>382.85430822885417</v>
      </c>
      <c r="K550" s="36">
        <v>367.76890241728745</v>
      </c>
      <c r="L550" s="36">
        <v>417.02469724683334</v>
      </c>
      <c r="M550" s="36">
        <v>437.8643976309375</v>
      </c>
      <c r="N550" s="36">
        <v>431.19378375075007</v>
      </c>
      <c r="O550" s="36">
        <v>510.07320271847505</v>
      </c>
      <c r="P550" s="36">
        <f>CHOOSE([3]MES!$E$10,SUM(D550),SUM(D550:E550),SUM(D550:F550),SUM(D550:G550),SUM(D550:H550),SUM(D550:I550),SUM(D550:J550),SUM(D550:K550),SUM(D550:L550),SUM(D550:M550),SUM(D550:N550),SUM(D550:O550))</f>
        <v>5175.4746784171257</v>
      </c>
    </row>
    <row r="551" spans="2:16" ht="12" customHeight="1">
      <c r="B551" s="30" t="s">
        <v>75</v>
      </c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>
        <f>CHOOSE([3]MES!$E$10,SUM(D551),SUM(D551:E551),SUM(D551:F551),SUM(D551:G551),SUM(D551:H551),SUM(D551:I551),SUM(D551:J551),SUM(D551:K551),SUM(D551:L551),SUM(D551:M551),SUM(D551:N551),SUM(D551:O551))</f>
        <v>0</v>
      </c>
    </row>
    <row r="552" spans="2:16" ht="12" customHeight="1">
      <c r="B552" s="30" t="s">
        <v>76</v>
      </c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>
        <f>CHOOSE([3]MES!$E$10,SUM(D552),SUM(D552:E552),SUM(D552:F552),SUM(D552:G552),SUM(D552:H552),SUM(D552:I552),SUM(D552:J552),SUM(D552:K552),SUM(D552:L552),SUM(D552:M552),SUM(D552:N552),SUM(D552:O552))</f>
        <v>0</v>
      </c>
    </row>
    <row r="553" spans="2:16" ht="12" customHeight="1"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</row>
    <row r="554" spans="2:16" ht="12" customHeight="1"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</row>
    <row r="555" spans="2:16" ht="12" customHeight="1">
      <c r="B555" s="38" t="s">
        <v>77</v>
      </c>
      <c r="D555" s="39">
        <f t="shared" ref="D555:P555" si="133">SUM(D547:D554)</f>
        <v>1106.1100851555916</v>
      </c>
      <c r="E555" s="39">
        <f t="shared" si="133"/>
        <v>1034.3100914013417</v>
      </c>
      <c r="F555" s="39">
        <f t="shared" si="133"/>
        <v>735.31057546922511</v>
      </c>
      <c r="G555" s="39">
        <f t="shared" si="133"/>
        <v>816.18098964207093</v>
      </c>
      <c r="H555" s="39">
        <f t="shared" si="133"/>
        <v>918.35662801392914</v>
      </c>
      <c r="I555" s="39">
        <f t="shared" si="133"/>
        <v>866.43415100182915</v>
      </c>
      <c r="J555" s="39">
        <f t="shared" si="133"/>
        <v>797.70370312885416</v>
      </c>
      <c r="K555" s="39">
        <f t="shared" si="133"/>
        <v>749.13603891728735</v>
      </c>
      <c r="L555" s="39">
        <f t="shared" si="133"/>
        <v>843.72415224683334</v>
      </c>
      <c r="M555" s="39">
        <f t="shared" si="133"/>
        <v>943.33486963093742</v>
      </c>
      <c r="N555" s="39">
        <f t="shared" si="133"/>
        <v>837.18107825075003</v>
      </c>
      <c r="O555" s="39">
        <f t="shared" si="133"/>
        <v>1006.4992544184751</v>
      </c>
      <c r="P555" s="39">
        <f t="shared" si="133"/>
        <v>10654.281617277125</v>
      </c>
    </row>
    <row r="556" spans="2:16" ht="12" customHeight="1"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</row>
    <row r="557" spans="2:16" ht="12" customHeight="1">
      <c r="B557" s="30" t="s">
        <v>78</v>
      </c>
      <c r="D557" s="36"/>
      <c r="E557" s="36"/>
      <c r="F557" s="36"/>
      <c r="G557" s="36"/>
      <c r="H557" s="36">
        <v>0</v>
      </c>
      <c r="I557" s="36"/>
      <c r="J557" s="36">
        <v>0</v>
      </c>
      <c r="K557" s="36">
        <v>0</v>
      </c>
      <c r="L557" s="36">
        <v>0</v>
      </c>
      <c r="M557" s="36">
        <v>0</v>
      </c>
      <c r="N557" s="36">
        <v>0</v>
      </c>
      <c r="O557" s="36"/>
      <c r="P557" s="36">
        <f>CHOOSE([3]MES!$E$10,SUM(D557),SUM(D557:E557),SUM(D557:F557),SUM(D557:G557),SUM(D557:H557),SUM(D557:I557),SUM(D557:J557),SUM(D557:K557),SUM(D557:L557),SUM(D557:M557),SUM(D557:N557),SUM(D557:O557))</f>
        <v>0</v>
      </c>
    </row>
    <row r="558" spans="2:16" ht="12" customHeight="1">
      <c r="B558" s="30" t="s">
        <v>79</v>
      </c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>
        <f>CHOOSE([3]MES!$E$10,SUM(D558),SUM(D558:E558),SUM(D558:F558),SUM(D558:G558),SUM(D558:H558),SUM(D558:I558),SUM(D558:J558),SUM(D558:K558),SUM(D558:L558),SUM(D558:M558),SUM(D558:N558),SUM(D558:O558))</f>
        <v>0</v>
      </c>
    </row>
    <row r="559" spans="2:16" ht="12" customHeight="1">
      <c r="B559" s="30" t="s">
        <v>80</v>
      </c>
      <c r="D559" s="36">
        <v>3.489328</v>
      </c>
      <c r="E559" s="36">
        <v>2.9175960000000001</v>
      </c>
      <c r="F559" s="36">
        <v>4.5797679999999996</v>
      </c>
      <c r="G559" s="36">
        <v>2.849329</v>
      </c>
      <c r="H559" s="36">
        <v>2.0310820000000005</v>
      </c>
      <c r="I559" s="36">
        <v>0.29269699999999998</v>
      </c>
      <c r="J559" s="36">
        <v>0</v>
      </c>
      <c r="K559" s="36">
        <v>0</v>
      </c>
      <c r="L559" s="36">
        <v>0</v>
      </c>
      <c r="M559" s="36">
        <v>0</v>
      </c>
      <c r="N559" s="36">
        <v>0</v>
      </c>
      <c r="O559" s="36">
        <v>0</v>
      </c>
      <c r="P559" s="36">
        <f>CHOOSE([3]MES!$E$10,SUM(D559),SUM(D559:E559),SUM(D559:F559),SUM(D559:G559),SUM(D559:H559),SUM(D559:I559),SUM(D559:J559),SUM(D559:K559),SUM(D559:L559),SUM(D559:M559),SUM(D559:N559),SUM(D559:O559))</f>
        <v>16.159800000000001</v>
      </c>
    </row>
    <row r="560" spans="2:16" ht="12" customHeight="1">
      <c r="B560" s="30" t="s">
        <v>81</v>
      </c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>
        <f>CHOOSE([3]MES!$E$10,SUM(D560),SUM(D560:E560),SUM(D560:F560),SUM(D560:G560),SUM(D560:H560),SUM(D560:I560),SUM(D560:J560),SUM(D560:K560),SUM(D560:L560),SUM(D560:M560),SUM(D560:N560),SUM(D560:O560))</f>
        <v>0</v>
      </c>
    </row>
    <row r="561" spans="2:16" ht="12" customHeight="1">
      <c r="B561" s="30" t="s">
        <v>82</v>
      </c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>
        <f>CHOOSE([3]MES!$E$10,SUM(D561),SUM(D561:E561),SUM(D561:F561),SUM(D561:G561),SUM(D561:H561),SUM(D561:I561),SUM(D561:J561),SUM(D561:K561),SUM(D561:L561),SUM(D561:M561),SUM(D561:N561),SUM(D561:O561))</f>
        <v>0</v>
      </c>
    </row>
    <row r="562" spans="2:16" ht="12" customHeight="1"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</row>
    <row r="563" spans="2:16" ht="12" customHeight="1"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</row>
    <row r="564" spans="2:16" ht="12" customHeight="1">
      <c r="B564" s="38" t="s">
        <v>83</v>
      </c>
      <c r="D564" s="39">
        <f t="shared" ref="D564:P564" si="134">SUM(D557:D563)</f>
        <v>3.489328</v>
      </c>
      <c r="E564" s="39">
        <f t="shared" si="134"/>
        <v>2.9175960000000001</v>
      </c>
      <c r="F564" s="39">
        <f t="shared" si="134"/>
        <v>4.5797679999999996</v>
      </c>
      <c r="G564" s="39">
        <f t="shared" si="134"/>
        <v>2.849329</v>
      </c>
      <c r="H564" s="39">
        <f t="shared" si="134"/>
        <v>2.0310820000000005</v>
      </c>
      <c r="I564" s="39">
        <f t="shared" si="134"/>
        <v>0.29269699999999998</v>
      </c>
      <c r="J564" s="39">
        <f t="shared" si="134"/>
        <v>0</v>
      </c>
      <c r="K564" s="39">
        <f t="shared" si="134"/>
        <v>0</v>
      </c>
      <c r="L564" s="39">
        <f t="shared" si="134"/>
        <v>0</v>
      </c>
      <c r="M564" s="39">
        <f t="shared" si="134"/>
        <v>0</v>
      </c>
      <c r="N564" s="39">
        <f t="shared" si="134"/>
        <v>0</v>
      </c>
      <c r="O564" s="39">
        <f t="shared" si="134"/>
        <v>0</v>
      </c>
      <c r="P564" s="39">
        <f t="shared" si="134"/>
        <v>16.159800000000001</v>
      </c>
    </row>
    <row r="565" spans="2:16" ht="12" customHeight="1"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</row>
    <row r="566" spans="2:16" ht="12" customHeight="1">
      <c r="B566" s="30" t="s">
        <v>84</v>
      </c>
      <c r="D566" s="36">
        <v>306.41805900000003</v>
      </c>
      <c r="E566" s="36">
        <v>453.35256500000003</v>
      </c>
      <c r="F566" s="36">
        <v>285.91470099999998</v>
      </c>
      <c r="G566" s="36">
        <v>902.71410600000002</v>
      </c>
      <c r="H566" s="36">
        <v>1168.4199049999997</v>
      </c>
      <c r="I566" s="36">
        <v>856.41930300000013</v>
      </c>
      <c r="J566" s="36">
        <v>1007.636723</v>
      </c>
      <c r="K566" s="36">
        <v>869.4621430000002</v>
      </c>
      <c r="L566" s="36">
        <v>969.42500299999972</v>
      </c>
      <c r="M566" s="36">
        <v>948.03365800000006</v>
      </c>
      <c r="N566" s="36">
        <v>876.41939600000023</v>
      </c>
      <c r="O566" s="36">
        <v>1040.5778339999999</v>
      </c>
      <c r="P566" s="36">
        <f>CHOOSE([3]MES!$E$10,SUM(D566),SUM(D566:E566),SUM(D566:F566),SUM(D566:G566),SUM(D566:H566),SUM(D566:I566),SUM(D566:J566),SUM(D566:K566),SUM(D566:L566),SUM(D566:M566),SUM(D566:N566),SUM(D566:O566))</f>
        <v>9684.7933959999991</v>
      </c>
    </row>
    <row r="567" spans="2:16" ht="12" customHeight="1">
      <c r="B567" s="30" t="s">
        <v>85</v>
      </c>
      <c r="D567" s="36">
        <v>238.10295000000002</v>
      </c>
      <c r="E567" s="36">
        <v>233.25897549999999</v>
      </c>
      <c r="F567" s="36">
        <v>167.33317069999998</v>
      </c>
      <c r="G567" s="36">
        <v>177.85159579999998</v>
      </c>
      <c r="H567" s="36">
        <v>188.73206979999998</v>
      </c>
      <c r="I567" s="36">
        <v>224.39256980000002</v>
      </c>
      <c r="J567" s="36">
        <v>206.2819217</v>
      </c>
      <c r="K567" s="36">
        <v>173.57400399999997</v>
      </c>
      <c r="L567" s="36">
        <v>190.80213029999996</v>
      </c>
      <c r="M567" s="36">
        <v>212.59656680000001</v>
      </c>
      <c r="N567" s="36">
        <v>198.70616739999997</v>
      </c>
      <c r="O567" s="36">
        <v>244.94073679999997</v>
      </c>
      <c r="P567" s="36">
        <f>CHOOSE([3]MES!$E$10,SUM(D567),SUM(D567:E567),SUM(D567:F567),SUM(D567:G567),SUM(D567:H567),SUM(D567:I567),SUM(D567:J567),SUM(D567:K567),SUM(D567:L567),SUM(D567:M567),SUM(D567:N567),SUM(D567:O567))</f>
        <v>2456.5728585999996</v>
      </c>
    </row>
    <row r="568" spans="2:16" ht="12" customHeight="1">
      <c r="B568" s="30" t="s">
        <v>86</v>
      </c>
      <c r="D568" s="36">
        <v>0</v>
      </c>
      <c r="E568" s="36">
        <v>0</v>
      </c>
      <c r="F568" s="36">
        <v>0</v>
      </c>
      <c r="G568" s="36">
        <v>0</v>
      </c>
      <c r="H568" s="36">
        <v>1.9056960000000003</v>
      </c>
      <c r="I568" s="36">
        <v>4.8672000000000014E-2</v>
      </c>
      <c r="J568" s="36">
        <v>12.743327999999998</v>
      </c>
      <c r="K568" s="36">
        <v>7.7604799999999994</v>
      </c>
      <c r="L568" s="36">
        <v>4.1255759999999997</v>
      </c>
      <c r="M568" s="36">
        <v>17.392544000000001</v>
      </c>
      <c r="N568" s="36">
        <v>13.526296</v>
      </c>
      <c r="O568" s="36">
        <v>10.677015999999998</v>
      </c>
      <c r="P568" s="36">
        <f>CHOOSE([3]MES!$E$10,SUM(D568),SUM(D568:E568),SUM(D568:F568),SUM(D568:G568),SUM(D568:H568),SUM(D568:I568),SUM(D568:J568),SUM(D568:K568),SUM(D568:L568),SUM(D568:M568),SUM(D568:N568),SUM(D568:O568))</f>
        <v>68.179608000000002</v>
      </c>
    </row>
    <row r="569" spans="2:16" ht="12" customHeight="1">
      <c r="B569" s="30" t="s">
        <v>87</v>
      </c>
      <c r="D569" s="36">
        <v>63.781182000000001</v>
      </c>
      <c r="E569" s="36">
        <v>40.388793000000007</v>
      </c>
      <c r="F569" s="36">
        <v>75.955112</v>
      </c>
      <c r="G569" s="36">
        <v>56.942933000000011</v>
      </c>
      <c r="H569" s="36">
        <v>53.654867999999993</v>
      </c>
      <c r="I569" s="36">
        <v>54.828107000000003</v>
      </c>
      <c r="J569" s="36">
        <v>66.745570000000001</v>
      </c>
      <c r="K569" s="36">
        <v>46.727314000000014</v>
      </c>
      <c r="L569" s="36">
        <v>59.025217000000005</v>
      </c>
      <c r="M569" s="36">
        <v>67.810270000000003</v>
      </c>
      <c r="N569" s="36">
        <v>51.096940000000004</v>
      </c>
      <c r="O569" s="36">
        <v>75.562979999999996</v>
      </c>
      <c r="P569" s="36">
        <f>CHOOSE([3]MES!$E$10,SUM(D569),SUM(D569:E569),SUM(D569:F569),SUM(D569:G569),SUM(D569:H569),SUM(D569:I569),SUM(D569:J569),SUM(D569:K569),SUM(D569:L569),SUM(D569:M569),SUM(D569:N569),SUM(D569:O569))</f>
        <v>712.51928600000019</v>
      </c>
    </row>
    <row r="570" spans="2:16" ht="12" customHeight="1"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</row>
    <row r="571" spans="2:16" ht="12" customHeight="1"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</row>
    <row r="572" spans="2:16" ht="12" customHeight="1">
      <c r="B572" s="38" t="s">
        <v>88</v>
      </c>
      <c r="D572" s="39">
        <f t="shared" ref="D572:P572" si="135">SUM(D566:D571)</f>
        <v>608.30219099999999</v>
      </c>
      <c r="E572" s="39">
        <f t="shared" si="135"/>
        <v>727.00033350000001</v>
      </c>
      <c r="F572" s="39">
        <f t="shared" si="135"/>
        <v>529.2029837</v>
      </c>
      <c r="G572" s="39">
        <f t="shared" si="135"/>
        <v>1137.5086348</v>
      </c>
      <c r="H572" s="39">
        <f t="shared" si="135"/>
        <v>1412.7125387999997</v>
      </c>
      <c r="I572" s="39">
        <f t="shared" si="135"/>
        <v>1135.6886518000001</v>
      </c>
      <c r="J572" s="39">
        <f t="shared" si="135"/>
        <v>1293.4075427</v>
      </c>
      <c r="K572" s="39">
        <f t="shared" si="135"/>
        <v>1097.5239410000001</v>
      </c>
      <c r="L572" s="39">
        <f>SUM(L566:L571)</f>
        <v>1223.3779262999997</v>
      </c>
      <c r="M572" s="39">
        <f t="shared" si="135"/>
        <v>1245.8330388000002</v>
      </c>
      <c r="N572" s="39">
        <f t="shared" si="135"/>
        <v>1139.7487994000001</v>
      </c>
      <c r="O572" s="39">
        <f t="shared" si="135"/>
        <v>1371.7585667999999</v>
      </c>
      <c r="P572" s="39">
        <f t="shared" si="135"/>
        <v>12922.065148599999</v>
      </c>
    </row>
    <row r="573" spans="2:16" ht="12" customHeight="1"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</row>
    <row r="574" spans="2:16" ht="12" customHeight="1">
      <c r="B574" s="30" t="s">
        <v>89</v>
      </c>
      <c r="D574" s="36">
        <v>1608.1282159999998</v>
      </c>
      <c r="E574" s="36">
        <v>1309.8119759999997</v>
      </c>
      <c r="F574" s="36">
        <v>1973.6173200000001</v>
      </c>
      <c r="G574" s="36">
        <v>1932.4692239999999</v>
      </c>
      <c r="H574" s="36">
        <v>2295.1045600000002</v>
      </c>
      <c r="I574" s="36">
        <v>2199.1952720000004</v>
      </c>
      <c r="J574" s="36">
        <v>2404.9961939999998</v>
      </c>
      <c r="K574" s="36">
        <v>2027.100778</v>
      </c>
      <c r="L574" s="36">
        <v>2567.7600819999998</v>
      </c>
      <c r="M574" s="36">
        <v>2103.9506119999996</v>
      </c>
      <c r="N574" s="36">
        <v>1659.7930940000001</v>
      </c>
      <c r="O574" s="36">
        <v>2020.0482579999998</v>
      </c>
      <c r="P574" s="36">
        <f>CHOOSE([3]MES!$E$10,SUM(D574),SUM(D574:E574),SUM(D574:F574),SUM(D574:G574),SUM(D574:H574),SUM(D574:I574),SUM(D574:J574),SUM(D574:K574),SUM(D574:L574),SUM(D574:M574),SUM(D574:N574),SUM(D574:O574))</f>
        <v>24101.975586</v>
      </c>
    </row>
    <row r="575" spans="2:16" ht="12" customHeight="1">
      <c r="B575" s="30" t="s">
        <v>90</v>
      </c>
      <c r="D575" s="36">
        <v>0.48</v>
      </c>
      <c r="E575" s="36">
        <v>1.1976</v>
      </c>
      <c r="F575" s="36">
        <v>0</v>
      </c>
      <c r="G575" s="36">
        <v>0</v>
      </c>
      <c r="H575" s="36">
        <v>0.39600000000000002</v>
      </c>
      <c r="I575" s="36">
        <v>1.92</v>
      </c>
      <c r="J575" s="36">
        <v>0</v>
      </c>
      <c r="K575" s="36">
        <v>0</v>
      </c>
      <c r="L575" s="36">
        <v>0.95760000000000001</v>
      </c>
      <c r="M575" s="36">
        <v>0.6</v>
      </c>
      <c r="N575" s="36">
        <v>2.3832</v>
      </c>
      <c r="O575" s="36">
        <v>0.72</v>
      </c>
      <c r="P575" s="36">
        <f>CHOOSE([3]MES!$E$10,SUM(D575),SUM(D575:E575),SUM(D575:F575),SUM(D575:G575),SUM(D575:H575),SUM(D575:I575),SUM(D575:J575),SUM(D575:K575),SUM(D575:L575),SUM(D575:M575),SUM(D575:N575),SUM(D575:O575))</f>
        <v>8.6544000000000008</v>
      </c>
    </row>
    <row r="576" spans="2:16" ht="12" customHeight="1">
      <c r="B576" s="38" t="s">
        <v>91</v>
      </c>
      <c r="D576" s="39">
        <f t="shared" ref="D576:P576" si="136">SUM(D574:D575)</f>
        <v>1608.6082159999999</v>
      </c>
      <c r="E576" s="39">
        <f t="shared" si="136"/>
        <v>1311.0095759999997</v>
      </c>
      <c r="F576" s="39">
        <f t="shared" si="136"/>
        <v>1973.6173200000001</v>
      </c>
      <c r="G576" s="39">
        <f t="shared" si="136"/>
        <v>1932.4692239999999</v>
      </c>
      <c r="H576" s="39">
        <f t="shared" si="136"/>
        <v>2295.5005600000004</v>
      </c>
      <c r="I576" s="39">
        <f t="shared" si="136"/>
        <v>2201.1152720000005</v>
      </c>
      <c r="J576" s="39">
        <f t="shared" si="136"/>
        <v>2404.9961939999998</v>
      </c>
      <c r="K576" s="39">
        <f t="shared" si="136"/>
        <v>2027.100778</v>
      </c>
      <c r="L576" s="39">
        <f t="shared" si="136"/>
        <v>2568.717682</v>
      </c>
      <c r="M576" s="39">
        <f t="shared" si="136"/>
        <v>2104.5506119999995</v>
      </c>
      <c r="N576" s="39">
        <f t="shared" si="136"/>
        <v>1662.1762940000001</v>
      </c>
      <c r="O576" s="39">
        <f t="shared" si="136"/>
        <v>2020.7682579999998</v>
      </c>
      <c r="P576" s="39">
        <f t="shared" si="136"/>
        <v>24110.629986</v>
      </c>
    </row>
    <row r="577" spans="2:16" ht="12" customHeight="1">
      <c r="B577" s="30" t="s">
        <v>72</v>
      </c>
      <c r="D577" s="36">
        <v>0</v>
      </c>
      <c r="E577" s="36">
        <v>0</v>
      </c>
      <c r="F577" s="36">
        <v>0</v>
      </c>
      <c r="G577" s="36">
        <v>0</v>
      </c>
      <c r="H577" s="36">
        <v>0</v>
      </c>
      <c r="I577" s="36">
        <v>0</v>
      </c>
      <c r="J577" s="36">
        <v>0</v>
      </c>
      <c r="K577" s="36">
        <v>0</v>
      </c>
      <c r="L577" s="36">
        <v>0</v>
      </c>
      <c r="M577" s="36">
        <v>0</v>
      </c>
      <c r="N577" s="36">
        <v>0</v>
      </c>
      <c r="O577" s="36">
        <v>0</v>
      </c>
      <c r="P577" s="36">
        <f>CHOOSE([3]MES!$E$10,SUM(D577),SUM(D577:E577),SUM(D577:F577),SUM(D577:G577),SUM(D577:H577),SUM(D577:I577),SUM(D577:J577),SUM(D577:K577),SUM(D577:L577),SUM(D577:M577),SUM(D577:N577),SUM(D577:O577))</f>
        <v>0</v>
      </c>
    </row>
    <row r="578" spans="2:16" ht="12" customHeight="1">
      <c r="B578" s="30" t="s">
        <v>74</v>
      </c>
      <c r="D578" s="36">
        <v>0</v>
      </c>
      <c r="E578" s="36">
        <v>0</v>
      </c>
      <c r="F578" s="36">
        <v>0</v>
      </c>
      <c r="G578" s="36">
        <v>0</v>
      </c>
      <c r="H578" s="36">
        <v>0</v>
      </c>
      <c r="I578" s="36">
        <v>0</v>
      </c>
      <c r="J578" s="36">
        <v>0</v>
      </c>
      <c r="K578" s="36">
        <v>0</v>
      </c>
      <c r="L578" s="36">
        <v>0</v>
      </c>
      <c r="M578" s="36">
        <v>0</v>
      </c>
      <c r="N578" s="36">
        <v>0</v>
      </c>
      <c r="O578" s="36">
        <v>0</v>
      </c>
      <c r="P578" s="36">
        <f>CHOOSE([3]MES!$E$10,SUM(D578),SUM(D578:E578),SUM(D578:F578),SUM(D578:G578),SUM(D578:H578),SUM(D578:I578),SUM(D578:J578),SUM(D578:K578),SUM(D578:L578),SUM(D578:M578),SUM(D578:N578),SUM(D578:O578))</f>
        <v>0</v>
      </c>
    </row>
    <row r="579" spans="2:16" ht="12" customHeight="1">
      <c r="B579" s="38" t="s">
        <v>92</v>
      </c>
      <c r="D579" s="39">
        <f t="shared" ref="D579:P579" si="137">SUM(D577:D578)</f>
        <v>0</v>
      </c>
      <c r="E579" s="39">
        <f t="shared" si="137"/>
        <v>0</v>
      </c>
      <c r="F579" s="39">
        <f t="shared" si="137"/>
        <v>0</v>
      </c>
      <c r="G579" s="39">
        <f t="shared" si="137"/>
        <v>0</v>
      </c>
      <c r="H579" s="39">
        <f t="shared" si="137"/>
        <v>0</v>
      </c>
      <c r="I579" s="39">
        <f t="shared" si="137"/>
        <v>0</v>
      </c>
      <c r="J579" s="39">
        <f t="shared" si="137"/>
        <v>0</v>
      </c>
      <c r="K579" s="39">
        <f t="shared" si="137"/>
        <v>0</v>
      </c>
      <c r="L579" s="39">
        <f t="shared" si="137"/>
        <v>0</v>
      </c>
      <c r="M579" s="39">
        <f t="shared" si="137"/>
        <v>0</v>
      </c>
      <c r="N579" s="39">
        <f t="shared" si="137"/>
        <v>0</v>
      </c>
      <c r="O579" s="39">
        <f t="shared" si="137"/>
        <v>0</v>
      </c>
      <c r="P579" s="39">
        <f t="shared" si="137"/>
        <v>0</v>
      </c>
    </row>
    <row r="580" spans="2:16" ht="12" customHeight="1">
      <c r="B580" s="30" t="s">
        <v>93</v>
      </c>
      <c r="D580" s="36">
        <v>0</v>
      </c>
      <c r="E580" s="36">
        <v>0</v>
      </c>
      <c r="F580" s="36">
        <v>0</v>
      </c>
      <c r="G580" s="36">
        <v>0</v>
      </c>
      <c r="H580" s="36">
        <v>0</v>
      </c>
      <c r="I580" s="36">
        <v>0</v>
      </c>
      <c r="J580" s="36">
        <v>0</v>
      </c>
      <c r="K580" s="36">
        <v>0</v>
      </c>
      <c r="L580" s="36">
        <v>0</v>
      </c>
      <c r="M580" s="36">
        <v>0</v>
      </c>
      <c r="N580" s="36">
        <v>0</v>
      </c>
      <c r="O580" s="36">
        <v>0</v>
      </c>
      <c r="P580" s="36">
        <f>CHOOSE([3]MES!$E$10,SUM(D580),SUM(D580:E580),SUM(D580:F580),SUM(D580:G580),SUM(D580:H580),SUM(D580:I580),SUM(D580:J580),SUM(D580:K580),SUM(D580:L580),SUM(D580:M580),SUM(D580:N580),SUM(D580:O580))</f>
        <v>0</v>
      </c>
    </row>
    <row r="581" spans="2:16" ht="12" customHeight="1">
      <c r="B581" s="30" t="s">
        <v>94</v>
      </c>
      <c r="D581" s="36">
        <v>0</v>
      </c>
      <c r="E581" s="36">
        <v>0</v>
      </c>
      <c r="F581" s="36">
        <v>0</v>
      </c>
      <c r="G581" s="36">
        <v>0</v>
      </c>
      <c r="H581" s="36">
        <v>0</v>
      </c>
      <c r="I581" s="36">
        <v>0</v>
      </c>
      <c r="J581" s="36">
        <v>0</v>
      </c>
      <c r="K581" s="36">
        <v>0</v>
      </c>
      <c r="L581" s="36">
        <v>0</v>
      </c>
      <c r="M581" s="36">
        <v>0</v>
      </c>
      <c r="N581" s="36">
        <v>0</v>
      </c>
      <c r="O581" s="36">
        <v>0</v>
      </c>
      <c r="P581" s="36">
        <f>CHOOSE([3]MES!$E$10,SUM(D581),SUM(D581:E581),SUM(D581:F581),SUM(D581:G581),SUM(D581:H581),SUM(D581:I581),SUM(D581:J581),SUM(D581:K581),SUM(D581:L581),SUM(D581:M581),SUM(D581:N581),SUM(D581:O581))</f>
        <v>0</v>
      </c>
    </row>
    <row r="582" spans="2:16" ht="12" customHeight="1">
      <c r="B582" s="30" t="s">
        <v>95</v>
      </c>
      <c r="D582" s="36">
        <v>0</v>
      </c>
      <c r="E582" s="36">
        <v>0</v>
      </c>
      <c r="F582" s="36">
        <v>0</v>
      </c>
      <c r="G582" s="36">
        <v>0</v>
      </c>
      <c r="H582" s="36">
        <v>0</v>
      </c>
      <c r="I582" s="36">
        <v>0</v>
      </c>
      <c r="J582" s="36">
        <v>0</v>
      </c>
      <c r="K582" s="36">
        <v>0</v>
      </c>
      <c r="L582" s="36">
        <v>0</v>
      </c>
      <c r="M582" s="36">
        <v>0</v>
      </c>
      <c r="N582" s="36">
        <v>0</v>
      </c>
      <c r="O582" s="36">
        <v>0</v>
      </c>
      <c r="P582" s="36">
        <f>CHOOSE([3]MES!$E$10,SUM(D582),SUM(D582:E582),SUM(D582:F582),SUM(D582:G582),SUM(D582:H582),SUM(D582:I582),SUM(D582:J582),SUM(D582:K582),SUM(D582:L582),SUM(D582:M582),SUM(D582:N582),SUM(D582:O582))</f>
        <v>0</v>
      </c>
    </row>
    <row r="583" spans="2:16" ht="12" customHeight="1">
      <c r="B583" s="30" t="s">
        <v>96</v>
      </c>
      <c r="D583" s="36">
        <v>0</v>
      </c>
      <c r="E583" s="36">
        <v>0</v>
      </c>
      <c r="F583" s="36">
        <v>0</v>
      </c>
      <c r="G583" s="36">
        <v>0</v>
      </c>
      <c r="H583" s="36">
        <v>0</v>
      </c>
      <c r="I583" s="36">
        <v>0</v>
      </c>
      <c r="J583" s="36">
        <v>0</v>
      </c>
      <c r="K583" s="36">
        <v>0</v>
      </c>
      <c r="L583" s="36">
        <v>0</v>
      </c>
      <c r="M583" s="36">
        <v>0</v>
      </c>
      <c r="N583" s="36">
        <v>0</v>
      </c>
      <c r="O583" s="36">
        <v>0</v>
      </c>
      <c r="P583" s="36">
        <f>CHOOSE([3]MES!$E$10,SUM(D583),SUM(D583:E583),SUM(D583:F583),SUM(D583:G583),SUM(D583:H583),SUM(D583:I583),SUM(D583:J583),SUM(D583:K583),SUM(D583:L583),SUM(D583:M583),SUM(D583:N583),SUM(D583:O583))</f>
        <v>0</v>
      </c>
    </row>
    <row r="584" spans="2:16" ht="12" customHeight="1">
      <c r="B584" s="38" t="s">
        <v>97</v>
      </c>
      <c r="D584" s="39">
        <f t="shared" ref="D584:P584" si="138">SUM(D580:D583)</f>
        <v>0</v>
      </c>
      <c r="E584" s="39">
        <f t="shared" si="138"/>
        <v>0</v>
      </c>
      <c r="F584" s="39">
        <f t="shared" si="138"/>
        <v>0</v>
      </c>
      <c r="G584" s="39">
        <f t="shared" si="138"/>
        <v>0</v>
      </c>
      <c r="H584" s="39">
        <f t="shared" si="138"/>
        <v>0</v>
      </c>
      <c r="I584" s="39">
        <f t="shared" si="138"/>
        <v>0</v>
      </c>
      <c r="J584" s="39">
        <f t="shared" si="138"/>
        <v>0</v>
      </c>
      <c r="K584" s="39">
        <f t="shared" si="138"/>
        <v>0</v>
      </c>
      <c r="L584" s="39">
        <f t="shared" si="138"/>
        <v>0</v>
      </c>
      <c r="M584" s="39">
        <f t="shared" si="138"/>
        <v>0</v>
      </c>
      <c r="N584" s="39">
        <f t="shared" si="138"/>
        <v>0</v>
      </c>
      <c r="O584" s="39">
        <f t="shared" si="138"/>
        <v>0</v>
      </c>
      <c r="P584" s="39">
        <f t="shared" si="138"/>
        <v>0</v>
      </c>
    </row>
    <row r="585" spans="2:16" s="40" customFormat="1" ht="12" customHeight="1">
      <c r="B585" s="40" t="s">
        <v>98</v>
      </c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>
        <v>0</v>
      </c>
      <c r="O585" s="47"/>
      <c r="P585" s="47"/>
    </row>
    <row r="586" spans="2:16" s="40" customFormat="1" ht="12" customHeight="1">
      <c r="B586" s="38" t="s">
        <v>88</v>
      </c>
      <c r="C586" s="30"/>
      <c r="D586" s="39">
        <f>SUM(D585)</f>
        <v>0</v>
      </c>
      <c r="E586" s="39">
        <f t="shared" ref="E586:P586" si="139">SUM(E585)</f>
        <v>0</v>
      </c>
      <c r="F586" s="39">
        <f t="shared" si="139"/>
        <v>0</v>
      </c>
      <c r="G586" s="39">
        <f t="shared" si="139"/>
        <v>0</v>
      </c>
      <c r="H586" s="39">
        <f t="shared" si="139"/>
        <v>0</v>
      </c>
      <c r="I586" s="39">
        <f t="shared" si="139"/>
        <v>0</v>
      </c>
      <c r="J586" s="39">
        <f t="shared" si="139"/>
        <v>0</v>
      </c>
      <c r="K586" s="39">
        <f t="shared" si="139"/>
        <v>0</v>
      </c>
      <c r="L586" s="39">
        <f t="shared" si="139"/>
        <v>0</v>
      </c>
      <c r="M586" s="39">
        <f t="shared" si="139"/>
        <v>0</v>
      </c>
      <c r="N586" s="39">
        <f t="shared" si="139"/>
        <v>0</v>
      </c>
      <c r="O586" s="39">
        <f t="shared" si="139"/>
        <v>0</v>
      </c>
      <c r="P586" s="39">
        <f t="shared" si="139"/>
        <v>0</v>
      </c>
    </row>
    <row r="587" spans="2:16" ht="12" customHeight="1">
      <c r="B587" s="30" t="s">
        <v>99</v>
      </c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>
        <f>CHOOSE([3]MES!$E$10,SUM(D587),SUM(D587:E587),SUM(D587:F587),SUM(D587:G587),SUM(D587:H587),SUM(D587:I587),SUM(D587:J587),SUM(D587:K587),SUM(D587:L587),SUM(D587:M587),SUM(D587:N587),SUM(D587:O587))</f>
        <v>0</v>
      </c>
    </row>
    <row r="588" spans="2:16" ht="12" customHeight="1">
      <c r="B588" s="38" t="s">
        <v>100</v>
      </c>
      <c r="D588" s="39">
        <f>SUM(D576,D579,D584,D586,D587)</f>
        <v>1608.6082159999999</v>
      </c>
      <c r="E588" s="39">
        <f t="shared" ref="E588:P588" si="140">SUM(E576,E579,E584,E586,E587)</f>
        <v>1311.0095759999997</v>
      </c>
      <c r="F588" s="39">
        <f t="shared" si="140"/>
        <v>1973.6173200000001</v>
      </c>
      <c r="G588" s="39">
        <f t="shared" si="140"/>
        <v>1932.4692239999999</v>
      </c>
      <c r="H588" s="39">
        <f t="shared" si="140"/>
        <v>2295.5005600000004</v>
      </c>
      <c r="I588" s="39">
        <f t="shared" si="140"/>
        <v>2201.1152720000005</v>
      </c>
      <c r="J588" s="39">
        <f t="shared" si="140"/>
        <v>2404.9961939999998</v>
      </c>
      <c r="K588" s="39">
        <f t="shared" si="140"/>
        <v>2027.100778</v>
      </c>
      <c r="L588" s="39">
        <f t="shared" si="140"/>
        <v>2568.717682</v>
      </c>
      <c r="M588" s="39">
        <f t="shared" si="140"/>
        <v>2104.5506119999995</v>
      </c>
      <c r="N588" s="39">
        <f t="shared" si="140"/>
        <v>1662.1762940000001</v>
      </c>
      <c r="O588" s="39">
        <f t="shared" si="140"/>
        <v>2020.7682579999998</v>
      </c>
      <c r="P588" s="39">
        <f t="shared" si="140"/>
        <v>24110.629986</v>
      </c>
    </row>
    <row r="589" spans="2:16" ht="12" customHeight="1"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</row>
    <row r="590" spans="2:16" ht="12" customHeight="1">
      <c r="B590" s="41" t="s">
        <v>121</v>
      </c>
      <c r="D590" s="42">
        <f t="shared" ref="D590:P590" si="141">SUM(D545,D555,D564,D572,D588)</f>
        <v>8578.5162576955918</v>
      </c>
      <c r="E590" s="42">
        <f t="shared" si="141"/>
        <v>9214.2551109013421</v>
      </c>
      <c r="F590" s="42">
        <f t="shared" si="141"/>
        <v>9666.4630601692243</v>
      </c>
      <c r="G590" s="42">
        <f t="shared" si="141"/>
        <v>10336.34774044207</v>
      </c>
      <c r="H590" s="42">
        <f t="shared" si="141"/>
        <v>11136.271364813929</v>
      </c>
      <c r="I590" s="42">
        <f t="shared" si="141"/>
        <v>10247.27025580183</v>
      </c>
      <c r="J590" s="42">
        <f t="shared" si="141"/>
        <v>11065.716586828854</v>
      </c>
      <c r="K590" s="42">
        <f t="shared" si="141"/>
        <v>10444.233445917287</v>
      </c>
      <c r="L590" s="42">
        <f t="shared" si="141"/>
        <v>11665.490634546833</v>
      </c>
      <c r="M590" s="42">
        <f t="shared" si="141"/>
        <v>12343.027437430937</v>
      </c>
      <c r="N590" s="42">
        <f t="shared" si="141"/>
        <v>10346.974229990748</v>
      </c>
      <c r="O590" s="42">
        <f>SUM(O545,O555,O564,O572,O588)</f>
        <v>11084.111485458474</v>
      </c>
      <c r="P590" s="42">
        <f t="shared" si="141"/>
        <v>126128.67760999713</v>
      </c>
    </row>
    <row r="591" spans="2:16" ht="12" customHeight="1">
      <c r="B591" s="41" t="s">
        <v>122</v>
      </c>
      <c r="D591" s="42">
        <f>+D590-D588</f>
        <v>6969.9080416955921</v>
      </c>
      <c r="E591" s="42">
        <f t="shared" ref="E591:P591" si="142">+E590-E588</f>
        <v>7903.2455349013426</v>
      </c>
      <c r="F591" s="42">
        <f t="shared" si="142"/>
        <v>7692.845740169224</v>
      </c>
      <c r="G591" s="42">
        <f t="shared" si="142"/>
        <v>8403.8785164420697</v>
      </c>
      <c r="H591" s="42">
        <f t="shared" si="142"/>
        <v>8840.7708048139284</v>
      </c>
      <c r="I591" s="42">
        <f t="shared" si="142"/>
        <v>8046.1549838018291</v>
      </c>
      <c r="J591" s="42">
        <f t="shared" si="142"/>
        <v>8660.7203928288545</v>
      </c>
      <c r="K591" s="42">
        <f t="shared" si="142"/>
        <v>8417.1326679172871</v>
      </c>
      <c r="L591" s="42">
        <f t="shared" si="142"/>
        <v>9096.772952546833</v>
      </c>
      <c r="M591" s="42">
        <f t="shared" si="142"/>
        <v>10238.476825430938</v>
      </c>
      <c r="N591" s="42">
        <f t="shared" si="142"/>
        <v>8684.7979359907476</v>
      </c>
      <c r="O591" s="42">
        <f>+O590-O588</f>
        <v>9063.3432274584738</v>
      </c>
      <c r="P591" s="42">
        <f t="shared" si="142"/>
        <v>102018.04762399713</v>
      </c>
    </row>
    <row r="592" spans="2:16" ht="12" customHeight="1">
      <c r="B592" s="40"/>
      <c r="C592" s="40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</row>
    <row r="593" spans="2:16" ht="12" customHeight="1">
      <c r="B593" s="40"/>
      <c r="C593" s="40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</row>
    <row r="594" spans="2:16" ht="12" customHeight="1">
      <c r="B594" s="40"/>
      <c r="C594" s="40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</row>
    <row r="595" spans="2:16" ht="12" customHeight="1">
      <c r="B595" s="34" t="s">
        <v>123</v>
      </c>
    </row>
    <row r="597" spans="2:16" ht="12" customHeight="1">
      <c r="B597" s="30" t="s">
        <v>65</v>
      </c>
      <c r="D597" s="36" t="e">
        <f t="shared" ref="D597:P601" si="143">+IF(D538=0,0,+D361/D538)/1000</f>
        <v>#REF!</v>
      </c>
      <c r="E597" s="36" t="e">
        <f t="shared" si="143"/>
        <v>#REF!</v>
      </c>
      <c r="F597" s="36" t="e">
        <f t="shared" si="143"/>
        <v>#REF!</v>
      </c>
      <c r="G597" s="36" t="e">
        <f t="shared" si="143"/>
        <v>#REF!</v>
      </c>
      <c r="H597" s="36" t="e">
        <f t="shared" si="143"/>
        <v>#REF!</v>
      </c>
      <c r="I597" s="36" t="e">
        <f t="shared" si="143"/>
        <v>#REF!</v>
      </c>
      <c r="J597" s="36" t="e">
        <f t="shared" si="143"/>
        <v>#REF!</v>
      </c>
      <c r="K597" s="36" t="e">
        <f t="shared" si="143"/>
        <v>#REF!</v>
      </c>
      <c r="L597" s="36" t="e">
        <f t="shared" si="143"/>
        <v>#REF!</v>
      </c>
      <c r="M597" s="36" t="e">
        <f t="shared" si="143"/>
        <v>#REF!</v>
      </c>
      <c r="N597" s="36" t="e">
        <f t="shared" si="143"/>
        <v>#REF!</v>
      </c>
      <c r="O597" s="36" t="e">
        <f t="shared" si="143"/>
        <v>#REF!</v>
      </c>
      <c r="P597" s="36" t="e">
        <f t="shared" si="143"/>
        <v>#REF!</v>
      </c>
    </row>
    <row r="598" spans="2:16" ht="12" customHeight="1">
      <c r="B598" s="30" t="s">
        <v>66</v>
      </c>
      <c r="D598" s="36" t="e">
        <f t="shared" si="143"/>
        <v>#REF!</v>
      </c>
      <c r="E598" s="36" t="e">
        <f t="shared" si="143"/>
        <v>#REF!</v>
      </c>
      <c r="F598" s="36" t="e">
        <f t="shared" si="143"/>
        <v>#REF!</v>
      </c>
      <c r="G598" s="36" t="e">
        <f t="shared" si="143"/>
        <v>#REF!</v>
      </c>
      <c r="H598" s="36" t="e">
        <f t="shared" si="143"/>
        <v>#REF!</v>
      </c>
      <c r="I598" s="36" t="e">
        <f t="shared" si="143"/>
        <v>#REF!</v>
      </c>
      <c r="J598" s="36" t="e">
        <f t="shared" si="143"/>
        <v>#REF!</v>
      </c>
      <c r="K598" s="36" t="e">
        <f t="shared" si="143"/>
        <v>#REF!</v>
      </c>
      <c r="L598" s="36" t="e">
        <f t="shared" si="143"/>
        <v>#REF!</v>
      </c>
      <c r="M598" s="36" t="e">
        <f t="shared" si="143"/>
        <v>#REF!</v>
      </c>
      <c r="N598" s="36" t="e">
        <f t="shared" si="143"/>
        <v>#REF!</v>
      </c>
      <c r="O598" s="36" t="e">
        <f t="shared" si="143"/>
        <v>#REF!</v>
      </c>
      <c r="P598" s="36" t="e">
        <f t="shared" si="143"/>
        <v>#REF!</v>
      </c>
    </row>
    <row r="599" spans="2:16" ht="12" customHeight="1">
      <c r="B599" s="30" t="s">
        <v>67</v>
      </c>
      <c r="D599" s="36" t="e">
        <f t="shared" si="143"/>
        <v>#REF!</v>
      </c>
      <c r="E599" s="36" t="e">
        <f t="shared" si="143"/>
        <v>#REF!</v>
      </c>
      <c r="F599" s="36" t="e">
        <f t="shared" si="143"/>
        <v>#REF!</v>
      </c>
      <c r="G599" s="36" t="e">
        <f t="shared" si="143"/>
        <v>#REF!</v>
      </c>
      <c r="H599" s="36" t="e">
        <f t="shared" si="143"/>
        <v>#REF!</v>
      </c>
      <c r="I599" s="36" t="e">
        <f t="shared" si="143"/>
        <v>#REF!</v>
      </c>
      <c r="J599" s="36" t="e">
        <f t="shared" si="143"/>
        <v>#REF!</v>
      </c>
      <c r="K599" s="36" t="e">
        <f t="shared" si="143"/>
        <v>#REF!</v>
      </c>
      <c r="L599" s="36" t="e">
        <f t="shared" si="143"/>
        <v>#REF!</v>
      </c>
      <c r="M599" s="36" t="e">
        <f t="shared" si="143"/>
        <v>#REF!</v>
      </c>
      <c r="N599" s="36" t="e">
        <f t="shared" si="143"/>
        <v>#REF!</v>
      </c>
      <c r="O599" s="36" t="e">
        <f t="shared" si="143"/>
        <v>#REF!</v>
      </c>
      <c r="P599" s="36" t="e">
        <f t="shared" si="143"/>
        <v>#REF!</v>
      </c>
    </row>
    <row r="600" spans="2:16" ht="12" customHeight="1">
      <c r="B600" s="30" t="s">
        <v>68</v>
      </c>
      <c r="D600" s="36" t="e">
        <f t="shared" si="143"/>
        <v>#REF!</v>
      </c>
      <c r="E600" s="36" t="e">
        <f t="shared" si="143"/>
        <v>#REF!</v>
      </c>
      <c r="F600" s="36" t="e">
        <f t="shared" si="143"/>
        <v>#REF!</v>
      </c>
      <c r="G600" s="36" t="e">
        <f t="shared" si="143"/>
        <v>#REF!</v>
      </c>
      <c r="H600" s="36" t="e">
        <f t="shared" si="143"/>
        <v>#REF!</v>
      </c>
      <c r="I600" s="36" t="e">
        <f t="shared" si="143"/>
        <v>#REF!</v>
      </c>
      <c r="J600" s="36" t="e">
        <f t="shared" si="143"/>
        <v>#REF!</v>
      </c>
      <c r="K600" s="36" t="e">
        <f t="shared" si="143"/>
        <v>#REF!</v>
      </c>
      <c r="L600" s="36" t="e">
        <f t="shared" si="143"/>
        <v>#REF!</v>
      </c>
      <c r="M600" s="36" t="e">
        <f t="shared" si="143"/>
        <v>#REF!</v>
      </c>
      <c r="N600" s="36" t="e">
        <f t="shared" si="143"/>
        <v>#REF!</v>
      </c>
      <c r="O600" s="36" t="e">
        <f t="shared" si="143"/>
        <v>#REF!</v>
      </c>
      <c r="P600" s="36" t="e">
        <f t="shared" si="143"/>
        <v>#REF!</v>
      </c>
    </row>
    <row r="601" spans="2:16" ht="12" customHeight="1">
      <c r="B601" s="30" t="s">
        <v>69</v>
      </c>
      <c r="D601" s="36">
        <f t="shared" si="143"/>
        <v>0</v>
      </c>
      <c r="E601" s="36">
        <f t="shared" si="143"/>
        <v>0</v>
      </c>
      <c r="F601" s="36">
        <f t="shared" si="143"/>
        <v>0</v>
      </c>
      <c r="G601" s="36">
        <f t="shared" si="143"/>
        <v>0</v>
      </c>
      <c r="H601" s="36">
        <f t="shared" si="143"/>
        <v>0</v>
      </c>
      <c r="I601" s="36">
        <f t="shared" si="143"/>
        <v>0</v>
      </c>
      <c r="J601" s="36">
        <f t="shared" si="143"/>
        <v>0</v>
      </c>
      <c r="K601" s="36">
        <f t="shared" si="143"/>
        <v>0</v>
      </c>
      <c r="L601" s="36">
        <f t="shared" si="143"/>
        <v>0</v>
      </c>
      <c r="M601" s="36">
        <f t="shared" si="143"/>
        <v>0</v>
      </c>
      <c r="N601" s="36">
        <f t="shared" si="143"/>
        <v>0</v>
      </c>
      <c r="O601" s="36">
        <f t="shared" si="143"/>
        <v>0</v>
      </c>
      <c r="P601" s="36">
        <f t="shared" si="143"/>
        <v>0</v>
      </c>
    </row>
    <row r="602" spans="2:16" ht="12" customHeight="1"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</row>
    <row r="603" spans="2:16" ht="12" customHeight="1"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</row>
    <row r="604" spans="2:16" ht="12" customHeight="1">
      <c r="B604" s="38" t="s">
        <v>70</v>
      </c>
      <c r="D604" s="39" t="e">
        <f t="shared" ref="D604:P604" si="144">+IF(D545=0,0,+D368/D545)/1000</f>
        <v>#REF!</v>
      </c>
      <c r="E604" s="39" t="e">
        <f t="shared" si="144"/>
        <v>#REF!</v>
      </c>
      <c r="F604" s="39" t="e">
        <f t="shared" si="144"/>
        <v>#REF!</v>
      </c>
      <c r="G604" s="39" t="e">
        <f t="shared" si="144"/>
        <v>#REF!</v>
      </c>
      <c r="H604" s="39" t="e">
        <f t="shared" si="144"/>
        <v>#REF!</v>
      </c>
      <c r="I604" s="39" t="e">
        <f t="shared" si="144"/>
        <v>#REF!</v>
      </c>
      <c r="J604" s="39" t="e">
        <f t="shared" si="144"/>
        <v>#REF!</v>
      </c>
      <c r="K604" s="39" t="e">
        <f t="shared" si="144"/>
        <v>#REF!</v>
      </c>
      <c r="L604" s="39" t="e">
        <f t="shared" si="144"/>
        <v>#REF!</v>
      </c>
      <c r="M604" s="39" t="e">
        <f t="shared" si="144"/>
        <v>#REF!</v>
      </c>
      <c r="N604" s="39" t="e">
        <f t="shared" si="144"/>
        <v>#REF!</v>
      </c>
      <c r="O604" s="39" t="e">
        <f t="shared" si="144"/>
        <v>#REF!</v>
      </c>
      <c r="P604" s="39" t="e">
        <f t="shared" si="144"/>
        <v>#REF!</v>
      </c>
    </row>
    <row r="605" spans="2:16" ht="12" customHeight="1"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</row>
    <row r="606" spans="2:16" ht="12" customHeight="1">
      <c r="B606" s="30" t="s">
        <v>71</v>
      </c>
      <c r="D606" s="36">
        <f t="shared" ref="D606:P611" si="145">+IF(D547=0,0,+D370/D547)/1000</f>
        <v>0</v>
      </c>
      <c r="E606" s="36">
        <f t="shared" si="145"/>
        <v>0</v>
      </c>
      <c r="F606" s="36">
        <f t="shared" si="145"/>
        <v>0</v>
      </c>
      <c r="G606" s="36">
        <f t="shared" si="145"/>
        <v>0</v>
      </c>
      <c r="H606" s="36">
        <f t="shared" si="145"/>
        <v>0</v>
      </c>
      <c r="I606" s="36">
        <f t="shared" si="145"/>
        <v>0</v>
      </c>
      <c r="J606" s="36">
        <f t="shared" si="145"/>
        <v>0</v>
      </c>
      <c r="K606" s="36">
        <f t="shared" si="145"/>
        <v>0</v>
      </c>
      <c r="L606" s="36">
        <f t="shared" si="145"/>
        <v>0</v>
      </c>
      <c r="M606" s="36">
        <f t="shared" si="145"/>
        <v>0</v>
      </c>
      <c r="N606" s="36">
        <f t="shared" si="145"/>
        <v>0</v>
      </c>
      <c r="O606" s="36">
        <f t="shared" si="145"/>
        <v>0</v>
      </c>
      <c r="P606" s="36">
        <f t="shared" si="145"/>
        <v>0</v>
      </c>
    </row>
    <row r="607" spans="2:16" ht="12" customHeight="1">
      <c r="B607" s="30" t="s">
        <v>72</v>
      </c>
      <c r="D607" s="36" t="e">
        <f t="shared" si="145"/>
        <v>#REF!</v>
      </c>
      <c r="E607" s="36" t="e">
        <f t="shared" si="145"/>
        <v>#REF!</v>
      </c>
      <c r="F607" s="36" t="e">
        <f t="shared" si="145"/>
        <v>#REF!</v>
      </c>
      <c r="G607" s="36" t="e">
        <f t="shared" si="145"/>
        <v>#REF!</v>
      </c>
      <c r="H607" s="36" t="e">
        <f t="shared" si="145"/>
        <v>#REF!</v>
      </c>
      <c r="I607" s="36" t="e">
        <f t="shared" si="145"/>
        <v>#REF!</v>
      </c>
      <c r="J607" s="36" t="e">
        <f t="shared" si="145"/>
        <v>#REF!</v>
      </c>
      <c r="K607" s="36" t="e">
        <f t="shared" si="145"/>
        <v>#REF!</v>
      </c>
      <c r="L607" s="36" t="e">
        <f t="shared" si="145"/>
        <v>#REF!</v>
      </c>
      <c r="M607" s="36" t="e">
        <f t="shared" si="145"/>
        <v>#REF!</v>
      </c>
      <c r="N607" s="36" t="e">
        <f t="shared" si="145"/>
        <v>#REF!</v>
      </c>
      <c r="O607" s="36" t="e">
        <f t="shared" si="145"/>
        <v>#REF!</v>
      </c>
      <c r="P607" s="36" t="e">
        <f t="shared" si="145"/>
        <v>#REF!</v>
      </c>
    </row>
    <row r="608" spans="2:16" ht="12" customHeight="1">
      <c r="B608" s="30" t="s">
        <v>73</v>
      </c>
      <c r="D608" s="36">
        <f t="shared" si="145"/>
        <v>0</v>
      </c>
      <c r="E608" s="36">
        <f t="shared" si="145"/>
        <v>0</v>
      </c>
      <c r="F608" s="36">
        <f t="shared" si="145"/>
        <v>0</v>
      </c>
      <c r="G608" s="36">
        <f t="shared" si="145"/>
        <v>0</v>
      </c>
      <c r="H608" s="36">
        <f t="shared" si="145"/>
        <v>0</v>
      </c>
      <c r="I608" s="36">
        <f t="shared" si="145"/>
        <v>0</v>
      </c>
      <c r="J608" s="36">
        <f t="shared" si="145"/>
        <v>0</v>
      </c>
      <c r="K608" s="36">
        <f t="shared" si="145"/>
        <v>0</v>
      </c>
      <c r="L608" s="36">
        <f t="shared" si="145"/>
        <v>0</v>
      </c>
      <c r="M608" s="36">
        <f t="shared" si="145"/>
        <v>0</v>
      </c>
      <c r="N608" s="36">
        <f t="shared" si="145"/>
        <v>0</v>
      </c>
      <c r="O608" s="36">
        <f t="shared" si="145"/>
        <v>0</v>
      </c>
      <c r="P608" s="36">
        <f t="shared" si="145"/>
        <v>0</v>
      </c>
    </row>
    <row r="609" spans="2:16" ht="12" customHeight="1">
      <c r="B609" s="30" t="s">
        <v>74</v>
      </c>
      <c r="D609" s="36" t="e">
        <f t="shared" si="145"/>
        <v>#REF!</v>
      </c>
      <c r="E609" s="36" t="e">
        <f t="shared" si="145"/>
        <v>#REF!</v>
      </c>
      <c r="F609" s="36" t="e">
        <f t="shared" si="145"/>
        <v>#REF!</v>
      </c>
      <c r="G609" s="36" t="e">
        <f t="shared" si="145"/>
        <v>#REF!</v>
      </c>
      <c r="H609" s="36" t="e">
        <f t="shared" si="145"/>
        <v>#REF!</v>
      </c>
      <c r="I609" s="36" t="e">
        <f t="shared" si="145"/>
        <v>#REF!</v>
      </c>
      <c r="J609" s="36" t="e">
        <f t="shared" si="145"/>
        <v>#REF!</v>
      </c>
      <c r="K609" s="36" t="e">
        <f t="shared" si="145"/>
        <v>#REF!</v>
      </c>
      <c r="L609" s="36" t="e">
        <f t="shared" si="145"/>
        <v>#REF!</v>
      </c>
      <c r="M609" s="36" t="e">
        <f t="shared" si="145"/>
        <v>#REF!</v>
      </c>
      <c r="N609" s="36" t="e">
        <f t="shared" si="145"/>
        <v>#REF!</v>
      </c>
      <c r="O609" s="36" t="e">
        <f t="shared" si="145"/>
        <v>#REF!</v>
      </c>
      <c r="P609" s="36" t="e">
        <f t="shared" si="145"/>
        <v>#REF!</v>
      </c>
    </row>
    <row r="610" spans="2:16" ht="12" customHeight="1">
      <c r="B610" s="30" t="s">
        <v>75</v>
      </c>
      <c r="D610" s="36">
        <f t="shared" si="145"/>
        <v>0</v>
      </c>
      <c r="E610" s="36">
        <f t="shared" si="145"/>
        <v>0</v>
      </c>
      <c r="F610" s="36">
        <f t="shared" si="145"/>
        <v>0</v>
      </c>
      <c r="G610" s="36">
        <f t="shared" si="145"/>
        <v>0</v>
      </c>
      <c r="H610" s="36">
        <f t="shared" si="145"/>
        <v>0</v>
      </c>
      <c r="I610" s="36">
        <f t="shared" si="145"/>
        <v>0</v>
      </c>
      <c r="J610" s="36">
        <f t="shared" si="145"/>
        <v>0</v>
      </c>
      <c r="K610" s="36">
        <f t="shared" si="145"/>
        <v>0</v>
      </c>
      <c r="L610" s="36">
        <f t="shared" si="145"/>
        <v>0</v>
      </c>
      <c r="M610" s="36">
        <f t="shared" si="145"/>
        <v>0</v>
      </c>
      <c r="N610" s="36">
        <f t="shared" si="145"/>
        <v>0</v>
      </c>
      <c r="O610" s="36">
        <f t="shared" si="145"/>
        <v>0</v>
      </c>
      <c r="P610" s="36">
        <f t="shared" si="145"/>
        <v>0</v>
      </c>
    </row>
    <row r="611" spans="2:16" ht="12" customHeight="1">
      <c r="B611" s="30" t="s">
        <v>76</v>
      </c>
      <c r="D611" s="36">
        <f t="shared" si="145"/>
        <v>0</v>
      </c>
      <c r="E611" s="36">
        <f t="shared" si="145"/>
        <v>0</v>
      </c>
      <c r="F611" s="36">
        <f t="shared" si="145"/>
        <v>0</v>
      </c>
      <c r="G611" s="36">
        <f t="shared" si="145"/>
        <v>0</v>
      </c>
      <c r="H611" s="36">
        <f t="shared" si="145"/>
        <v>0</v>
      </c>
      <c r="I611" s="36">
        <f t="shared" si="145"/>
        <v>0</v>
      </c>
      <c r="J611" s="36">
        <f t="shared" si="145"/>
        <v>0</v>
      </c>
      <c r="K611" s="36">
        <f t="shared" si="145"/>
        <v>0</v>
      </c>
      <c r="L611" s="36">
        <f t="shared" si="145"/>
        <v>0</v>
      </c>
      <c r="M611" s="36">
        <f t="shared" si="145"/>
        <v>0</v>
      </c>
      <c r="N611" s="36">
        <f t="shared" si="145"/>
        <v>0</v>
      </c>
      <c r="O611" s="36">
        <f t="shared" si="145"/>
        <v>0</v>
      </c>
      <c r="P611" s="36">
        <f t="shared" si="145"/>
        <v>0</v>
      </c>
    </row>
    <row r="612" spans="2:16" ht="12" customHeight="1"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</row>
    <row r="613" spans="2:16" ht="12" customHeight="1"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</row>
    <row r="614" spans="2:16" ht="12" customHeight="1">
      <c r="B614" s="38" t="s">
        <v>77</v>
      </c>
      <c r="D614" s="39" t="e">
        <f t="shared" ref="D614:P614" si="146">+IF(D555=0,0,+D378/D555)/1000</f>
        <v>#REF!</v>
      </c>
      <c r="E614" s="39" t="e">
        <f t="shared" si="146"/>
        <v>#REF!</v>
      </c>
      <c r="F614" s="39" t="e">
        <f t="shared" si="146"/>
        <v>#REF!</v>
      </c>
      <c r="G614" s="39" t="e">
        <f t="shared" si="146"/>
        <v>#REF!</v>
      </c>
      <c r="H614" s="39" t="e">
        <f t="shared" si="146"/>
        <v>#REF!</v>
      </c>
      <c r="I614" s="39" t="e">
        <f t="shared" si="146"/>
        <v>#REF!</v>
      </c>
      <c r="J614" s="39" t="e">
        <f t="shared" si="146"/>
        <v>#REF!</v>
      </c>
      <c r="K614" s="39" t="e">
        <f t="shared" si="146"/>
        <v>#REF!</v>
      </c>
      <c r="L614" s="39" t="e">
        <f t="shared" si="146"/>
        <v>#REF!</v>
      </c>
      <c r="M614" s="39" t="e">
        <f t="shared" si="146"/>
        <v>#REF!</v>
      </c>
      <c r="N614" s="39" t="e">
        <f t="shared" si="146"/>
        <v>#REF!</v>
      </c>
      <c r="O614" s="39" t="e">
        <f t="shared" si="146"/>
        <v>#REF!</v>
      </c>
      <c r="P614" s="39" t="e">
        <f t="shared" si="146"/>
        <v>#REF!</v>
      </c>
    </row>
    <row r="615" spans="2:16" ht="12" customHeight="1"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</row>
    <row r="616" spans="2:16" ht="12" customHeight="1">
      <c r="B616" s="30" t="s">
        <v>78</v>
      </c>
      <c r="D616" s="36">
        <f t="shared" ref="D616:P620" si="147">+IF(D557=0,0,+D380/D557)/1000</f>
        <v>0</v>
      </c>
      <c r="E616" s="36">
        <f t="shared" si="147"/>
        <v>0</v>
      </c>
      <c r="F616" s="36">
        <f t="shared" si="147"/>
        <v>0</v>
      </c>
      <c r="G616" s="36">
        <f t="shared" si="147"/>
        <v>0</v>
      </c>
      <c r="H616" s="36">
        <f t="shared" si="147"/>
        <v>0</v>
      </c>
      <c r="I616" s="36">
        <f t="shared" si="147"/>
        <v>0</v>
      </c>
      <c r="J616" s="36">
        <f t="shared" si="147"/>
        <v>0</v>
      </c>
      <c r="K616" s="36">
        <f t="shared" si="147"/>
        <v>0</v>
      </c>
      <c r="L616" s="36">
        <f t="shared" si="147"/>
        <v>0</v>
      </c>
      <c r="M616" s="36">
        <f t="shared" si="147"/>
        <v>0</v>
      </c>
      <c r="N616" s="36">
        <f t="shared" si="147"/>
        <v>0</v>
      </c>
      <c r="O616" s="36">
        <f t="shared" si="147"/>
        <v>0</v>
      </c>
      <c r="P616" s="36">
        <f t="shared" si="147"/>
        <v>0</v>
      </c>
    </row>
    <row r="617" spans="2:16" ht="12" customHeight="1">
      <c r="B617" s="30" t="s">
        <v>79</v>
      </c>
      <c r="D617" s="36">
        <f t="shared" si="147"/>
        <v>0</v>
      </c>
      <c r="E617" s="36">
        <f t="shared" si="147"/>
        <v>0</v>
      </c>
      <c r="F617" s="36">
        <f t="shared" si="147"/>
        <v>0</v>
      </c>
      <c r="G617" s="36">
        <f t="shared" si="147"/>
        <v>0</v>
      </c>
      <c r="H617" s="36">
        <f t="shared" si="147"/>
        <v>0</v>
      </c>
      <c r="I617" s="36">
        <f t="shared" si="147"/>
        <v>0</v>
      </c>
      <c r="J617" s="36">
        <f t="shared" si="147"/>
        <v>0</v>
      </c>
      <c r="K617" s="36">
        <f t="shared" si="147"/>
        <v>0</v>
      </c>
      <c r="L617" s="36">
        <f t="shared" si="147"/>
        <v>0</v>
      </c>
      <c r="M617" s="36">
        <f t="shared" si="147"/>
        <v>0</v>
      </c>
      <c r="N617" s="36">
        <f t="shared" si="147"/>
        <v>0</v>
      </c>
      <c r="O617" s="36">
        <f t="shared" si="147"/>
        <v>0</v>
      </c>
      <c r="P617" s="36">
        <f t="shared" si="147"/>
        <v>0</v>
      </c>
    </row>
    <row r="618" spans="2:16" ht="12" customHeight="1">
      <c r="B618" s="30" t="s">
        <v>80</v>
      </c>
      <c r="D618" s="36" t="e">
        <f t="shared" si="147"/>
        <v>#REF!</v>
      </c>
      <c r="E618" s="36" t="e">
        <f t="shared" si="147"/>
        <v>#REF!</v>
      </c>
      <c r="F618" s="36" t="e">
        <f t="shared" si="147"/>
        <v>#REF!</v>
      </c>
      <c r="G618" s="36" t="e">
        <f t="shared" si="147"/>
        <v>#REF!</v>
      </c>
      <c r="H618" s="36" t="e">
        <f t="shared" si="147"/>
        <v>#REF!</v>
      </c>
      <c r="I618" s="36" t="e">
        <f t="shared" si="147"/>
        <v>#REF!</v>
      </c>
      <c r="J618" s="36">
        <f t="shared" si="147"/>
        <v>0</v>
      </c>
      <c r="K618" s="36">
        <f t="shared" si="147"/>
        <v>0</v>
      </c>
      <c r="L618" s="36">
        <f t="shared" si="147"/>
        <v>0</v>
      </c>
      <c r="M618" s="36">
        <f t="shared" si="147"/>
        <v>0</v>
      </c>
      <c r="N618" s="36">
        <f t="shared" si="147"/>
        <v>0</v>
      </c>
      <c r="O618" s="36">
        <f t="shared" si="147"/>
        <v>0</v>
      </c>
      <c r="P618" s="36" t="e">
        <f t="shared" si="147"/>
        <v>#REF!</v>
      </c>
    </row>
    <row r="619" spans="2:16" ht="12" customHeight="1">
      <c r="B619" s="30" t="s">
        <v>81</v>
      </c>
      <c r="D619" s="36">
        <f t="shared" si="147"/>
        <v>0</v>
      </c>
      <c r="E619" s="36">
        <f t="shared" si="147"/>
        <v>0</v>
      </c>
      <c r="F619" s="36">
        <f t="shared" si="147"/>
        <v>0</v>
      </c>
      <c r="G619" s="36">
        <f t="shared" si="147"/>
        <v>0</v>
      </c>
      <c r="H619" s="36">
        <f t="shared" si="147"/>
        <v>0</v>
      </c>
      <c r="I619" s="36">
        <f t="shared" si="147"/>
        <v>0</v>
      </c>
      <c r="J619" s="36">
        <f t="shared" si="147"/>
        <v>0</v>
      </c>
      <c r="K619" s="36">
        <f t="shared" si="147"/>
        <v>0</v>
      </c>
      <c r="L619" s="36">
        <f t="shared" si="147"/>
        <v>0</v>
      </c>
      <c r="M619" s="36">
        <f t="shared" si="147"/>
        <v>0</v>
      </c>
      <c r="N619" s="36">
        <f t="shared" si="147"/>
        <v>0</v>
      </c>
      <c r="O619" s="36">
        <f t="shared" si="147"/>
        <v>0</v>
      </c>
      <c r="P619" s="36">
        <f t="shared" si="147"/>
        <v>0</v>
      </c>
    </row>
    <row r="620" spans="2:16" ht="12" customHeight="1">
      <c r="B620" s="30" t="s">
        <v>82</v>
      </c>
      <c r="D620" s="36">
        <f t="shared" si="147"/>
        <v>0</v>
      </c>
      <c r="E620" s="36">
        <f t="shared" si="147"/>
        <v>0</v>
      </c>
      <c r="F620" s="36">
        <f t="shared" si="147"/>
        <v>0</v>
      </c>
      <c r="G620" s="36">
        <f t="shared" si="147"/>
        <v>0</v>
      </c>
      <c r="H620" s="36">
        <f t="shared" si="147"/>
        <v>0</v>
      </c>
      <c r="I620" s="36">
        <f t="shared" si="147"/>
        <v>0</v>
      </c>
      <c r="J620" s="36">
        <f t="shared" si="147"/>
        <v>0</v>
      </c>
      <c r="K620" s="36">
        <f t="shared" si="147"/>
        <v>0</v>
      </c>
      <c r="L620" s="36">
        <f t="shared" si="147"/>
        <v>0</v>
      </c>
      <c r="M620" s="36">
        <f t="shared" si="147"/>
        <v>0</v>
      </c>
      <c r="N620" s="36">
        <f t="shared" si="147"/>
        <v>0</v>
      </c>
      <c r="O620" s="36">
        <f t="shared" si="147"/>
        <v>0</v>
      </c>
      <c r="P620" s="36">
        <f t="shared" si="147"/>
        <v>0</v>
      </c>
    </row>
    <row r="621" spans="2:16" ht="12" customHeight="1"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</row>
    <row r="622" spans="2:16" ht="12" customHeight="1"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</row>
    <row r="623" spans="2:16" ht="12" customHeight="1">
      <c r="B623" s="38" t="s">
        <v>83</v>
      </c>
      <c r="D623" s="39" t="e">
        <f t="shared" ref="D623:P623" si="148">+IF(D564=0,0,+D387/D564)/1000</f>
        <v>#REF!</v>
      </c>
      <c r="E623" s="39" t="e">
        <f t="shared" si="148"/>
        <v>#REF!</v>
      </c>
      <c r="F623" s="39" t="e">
        <f t="shared" si="148"/>
        <v>#REF!</v>
      </c>
      <c r="G623" s="39" t="e">
        <f t="shared" si="148"/>
        <v>#REF!</v>
      </c>
      <c r="H623" s="39" t="e">
        <f t="shared" si="148"/>
        <v>#REF!</v>
      </c>
      <c r="I623" s="39" t="e">
        <f t="shared" si="148"/>
        <v>#REF!</v>
      </c>
      <c r="J623" s="39">
        <f t="shared" si="148"/>
        <v>0</v>
      </c>
      <c r="K623" s="39">
        <f t="shared" si="148"/>
        <v>0</v>
      </c>
      <c r="L623" s="39">
        <f t="shared" si="148"/>
        <v>0</v>
      </c>
      <c r="M623" s="39">
        <f t="shared" si="148"/>
        <v>0</v>
      </c>
      <c r="N623" s="39">
        <f t="shared" si="148"/>
        <v>0</v>
      </c>
      <c r="O623" s="39">
        <f t="shared" si="148"/>
        <v>0</v>
      </c>
      <c r="P623" s="39" t="e">
        <f t="shared" si="148"/>
        <v>#REF!</v>
      </c>
    </row>
    <row r="624" spans="2:16" ht="12" customHeight="1"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</row>
    <row r="625" spans="2:16" ht="12" customHeight="1">
      <c r="B625" s="30" t="s">
        <v>84</v>
      </c>
      <c r="D625" s="36" t="e">
        <f t="shared" ref="D625:P628" si="149">+IF(D566=0,0,+D389/D566)/1000</f>
        <v>#REF!</v>
      </c>
      <c r="E625" s="36" t="e">
        <f t="shared" si="149"/>
        <v>#REF!</v>
      </c>
      <c r="F625" s="36" t="e">
        <f t="shared" si="149"/>
        <v>#REF!</v>
      </c>
      <c r="G625" s="36" t="e">
        <f t="shared" si="149"/>
        <v>#REF!</v>
      </c>
      <c r="H625" s="36" t="e">
        <f t="shared" si="149"/>
        <v>#REF!</v>
      </c>
      <c r="I625" s="36" t="e">
        <f t="shared" si="149"/>
        <v>#REF!</v>
      </c>
      <c r="J625" s="36" t="e">
        <f t="shared" si="149"/>
        <v>#REF!</v>
      </c>
      <c r="K625" s="36" t="e">
        <f t="shared" si="149"/>
        <v>#REF!</v>
      </c>
      <c r="L625" s="36" t="e">
        <f t="shared" si="149"/>
        <v>#REF!</v>
      </c>
      <c r="M625" s="36" t="e">
        <f t="shared" si="149"/>
        <v>#REF!</v>
      </c>
      <c r="N625" s="36" t="e">
        <f t="shared" si="149"/>
        <v>#REF!</v>
      </c>
      <c r="O625" s="36" t="e">
        <f t="shared" si="149"/>
        <v>#REF!</v>
      </c>
      <c r="P625" s="36" t="e">
        <f t="shared" si="149"/>
        <v>#REF!</v>
      </c>
    </row>
    <row r="626" spans="2:16" ht="12" customHeight="1">
      <c r="B626" s="30" t="s">
        <v>85</v>
      </c>
      <c r="D626" s="36" t="e">
        <f t="shared" si="149"/>
        <v>#REF!</v>
      </c>
      <c r="E626" s="36" t="e">
        <f t="shared" si="149"/>
        <v>#REF!</v>
      </c>
      <c r="F626" s="36" t="e">
        <f t="shared" si="149"/>
        <v>#REF!</v>
      </c>
      <c r="G626" s="36" t="e">
        <f t="shared" si="149"/>
        <v>#REF!</v>
      </c>
      <c r="H626" s="36" t="e">
        <f t="shared" si="149"/>
        <v>#REF!</v>
      </c>
      <c r="I626" s="36" t="e">
        <f t="shared" si="149"/>
        <v>#REF!</v>
      </c>
      <c r="J626" s="36" t="e">
        <f t="shared" si="149"/>
        <v>#REF!</v>
      </c>
      <c r="K626" s="36" t="e">
        <f t="shared" si="149"/>
        <v>#REF!</v>
      </c>
      <c r="L626" s="36" t="e">
        <f t="shared" si="149"/>
        <v>#REF!</v>
      </c>
      <c r="M626" s="36" t="e">
        <f t="shared" si="149"/>
        <v>#REF!</v>
      </c>
      <c r="N626" s="36" t="e">
        <f t="shared" si="149"/>
        <v>#REF!</v>
      </c>
      <c r="O626" s="36" t="e">
        <f t="shared" si="149"/>
        <v>#REF!</v>
      </c>
      <c r="P626" s="36" t="e">
        <f t="shared" si="149"/>
        <v>#REF!</v>
      </c>
    </row>
    <row r="627" spans="2:16" ht="12" customHeight="1">
      <c r="B627" s="30" t="s">
        <v>86</v>
      </c>
      <c r="D627" s="36">
        <f t="shared" si="149"/>
        <v>0</v>
      </c>
      <c r="E627" s="36">
        <f t="shared" si="149"/>
        <v>0</v>
      </c>
      <c r="F627" s="36">
        <f t="shared" si="149"/>
        <v>0</v>
      </c>
      <c r="G627" s="36">
        <f t="shared" si="149"/>
        <v>0</v>
      </c>
      <c r="H627" s="36" t="e">
        <f t="shared" si="149"/>
        <v>#REF!</v>
      </c>
      <c r="I627" s="36" t="e">
        <f t="shared" si="149"/>
        <v>#REF!</v>
      </c>
      <c r="J627" s="36" t="e">
        <f t="shared" si="149"/>
        <v>#REF!</v>
      </c>
      <c r="K627" s="36" t="e">
        <f t="shared" si="149"/>
        <v>#REF!</v>
      </c>
      <c r="L627" s="36" t="e">
        <f t="shared" si="149"/>
        <v>#REF!</v>
      </c>
      <c r="M627" s="36" t="e">
        <f t="shared" si="149"/>
        <v>#REF!</v>
      </c>
      <c r="N627" s="36" t="e">
        <f t="shared" si="149"/>
        <v>#REF!</v>
      </c>
      <c r="O627" s="36" t="e">
        <f t="shared" si="149"/>
        <v>#REF!</v>
      </c>
      <c r="P627" s="36" t="e">
        <f t="shared" si="149"/>
        <v>#REF!</v>
      </c>
    </row>
    <row r="628" spans="2:16" ht="12" customHeight="1">
      <c r="B628" s="30" t="s">
        <v>87</v>
      </c>
      <c r="D628" s="36" t="e">
        <f t="shared" si="149"/>
        <v>#REF!</v>
      </c>
      <c r="E628" s="36" t="e">
        <f t="shared" si="149"/>
        <v>#REF!</v>
      </c>
      <c r="F628" s="36" t="e">
        <f t="shared" si="149"/>
        <v>#REF!</v>
      </c>
      <c r="G628" s="36" t="e">
        <f t="shared" si="149"/>
        <v>#REF!</v>
      </c>
      <c r="H628" s="36" t="e">
        <f t="shared" si="149"/>
        <v>#REF!</v>
      </c>
      <c r="I628" s="36" t="e">
        <f t="shared" si="149"/>
        <v>#REF!</v>
      </c>
      <c r="J628" s="36" t="e">
        <f t="shared" si="149"/>
        <v>#REF!</v>
      </c>
      <c r="K628" s="36" t="e">
        <f t="shared" si="149"/>
        <v>#REF!</v>
      </c>
      <c r="L628" s="36" t="e">
        <f t="shared" si="149"/>
        <v>#REF!</v>
      </c>
      <c r="M628" s="36" t="e">
        <f t="shared" si="149"/>
        <v>#REF!</v>
      </c>
      <c r="N628" s="36" t="e">
        <f t="shared" si="149"/>
        <v>#REF!</v>
      </c>
      <c r="O628" s="36" t="e">
        <f t="shared" si="149"/>
        <v>#REF!</v>
      </c>
      <c r="P628" s="36" t="e">
        <f t="shared" si="149"/>
        <v>#REF!</v>
      </c>
    </row>
    <row r="629" spans="2:16" ht="12" customHeight="1"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</row>
    <row r="630" spans="2:16" ht="12" customHeight="1"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</row>
    <row r="631" spans="2:16" ht="12" customHeight="1">
      <c r="B631" s="38" t="s">
        <v>88</v>
      </c>
      <c r="D631" s="39" t="e">
        <f t="shared" ref="D631:P631" si="150">+IF(D572=0,0,+D395/D572)/1000</f>
        <v>#REF!</v>
      </c>
      <c r="E631" s="39" t="e">
        <f t="shared" si="150"/>
        <v>#REF!</v>
      </c>
      <c r="F631" s="39" t="e">
        <f t="shared" si="150"/>
        <v>#REF!</v>
      </c>
      <c r="G631" s="39" t="e">
        <f t="shared" si="150"/>
        <v>#REF!</v>
      </c>
      <c r="H631" s="39" t="e">
        <f t="shared" si="150"/>
        <v>#REF!</v>
      </c>
      <c r="I631" s="39" t="e">
        <f t="shared" si="150"/>
        <v>#REF!</v>
      </c>
      <c r="J631" s="39" t="e">
        <f t="shared" si="150"/>
        <v>#REF!</v>
      </c>
      <c r="K631" s="39" t="e">
        <f t="shared" si="150"/>
        <v>#REF!</v>
      </c>
      <c r="L631" s="39" t="e">
        <f t="shared" si="150"/>
        <v>#REF!</v>
      </c>
      <c r="M631" s="39" t="e">
        <f t="shared" si="150"/>
        <v>#REF!</v>
      </c>
      <c r="N631" s="39" t="e">
        <f t="shared" si="150"/>
        <v>#REF!</v>
      </c>
      <c r="O631" s="39" t="e">
        <f t="shared" si="150"/>
        <v>#REF!</v>
      </c>
      <c r="P631" s="39" t="e">
        <f t="shared" si="150"/>
        <v>#REF!</v>
      </c>
    </row>
    <row r="632" spans="2:16" ht="12" customHeight="1"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</row>
    <row r="633" spans="2:16" ht="12" customHeight="1">
      <c r="B633" s="30" t="s">
        <v>89</v>
      </c>
      <c r="D633" s="36" t="e">
        <f t="shared" ref="D633:P645" si="151">+IF(D574=0,0,+D397/D574)/1000</f>
        <v>#REF!</v>
      </c>
      <c r="E633" s="36" t="e">
        <f t="shared" si="151"/>
        <v>#REF!</v>
      </c>
      <c r="F633" s="36" t="e">
        <f t="shared" si="151"/>
        <v>#REF!</v>
      </c>
      <c r="G633" s="36" t="e">
        <f t="shared" si="151"/>
        <v>#REF!</v>
      </c>
      <c r="H633" s="36" t="e">
        <f t="shared" si="151"/>
        <v>#REF!</v>
      </c>
      <c r="I633" s="36" t="e">
        <f t="shared" si="151"/>
        <v>#REF!</v>
      </c>
      <c r="J633" s="36" t="e">
        <f t="shared" si="151"/>
        <v>#REF!</v>
      </c>
      <c r="K633" s="36" t="e">
        <f t="shared" si="151"/>
        <v>#REF!</v>
      </c>
      <c r="L633" s="36" t="e">
        <f t="shared" si="151"/>
        <v>#REF!</v>
      </c>
      <c r="M633" s="36" t="e">
        <f t="shared" si="151"/>
        <v>#REF!</v>
      </c>
      <c r="N633" s="36" t="e">
        <f t="shared" si="151"/>
        <v>#REF!</v>
      </c>
      <c r="O633" s="36" t="e">
        <f t="shared" si="151"/>
        <v>#REF!</v>
      </c>
      <c r="P633" s="36" t="e">
        <f t="shared" si="151"/>
        <v>#REF!</v>
      </c>
    </row>
    <row r="634" spans="2:16" ht="12" customHeight="1">
      <c r="B634" s="30" t="s">
        <v>90</v>
      </c>
      <c r="D634" s="36" t="e">
        <f t="shared" si="151"/>
        <v>#REF!</v>
      </c>
      <c r="E634" s="36" t="e">
        <f t="shared" si="151"/>
        <v>#REF!</v>
      </c>
      <c r="F634" s="36">
        <f t="shared" si="151"/>
        <v>0</v>
      </c>
      <c r="G634" s="36">
        <f t="shared" si="151"/>
        <v>0</v>
      </c>
      <c r="H634" s="36" t="e">
        <f t="shared" si="151"/>
        <v>#REF!</v>
      </c>
      <c r="I634" s="36" t="e">
        <f t="shared" si="151"/>
        <v>#REF!</v>
      </c>
      <c r="J634" s="36">
        <f t="shared" si="151"/>
        <v>0</v>
      </c>
      <c r="K634" s="36">
        <f t="shared" si="151"/>
        <v>0</v>
      </c>
      <c r="L634" s="36" t="e">
        <f t="shared" si="151"/>
        <v>#REF!</v>
      </c>
      <c r="M634" s="36" t="e">
        <f t="shared" si="151"/>
        <v>#REF!</v>
      </c>
      <c r="N634" s="36" t="e">
        <f t="shared" si="151"/>
        <v>#REF!</v>
      </c>
      <c r="O634" s="36" t="e">
        <f t="shared" si="151"/>
        <v>#REF!</v>
      </c>
      <c r="P634" s="36" t="e">
        <f t="shared" si="151"/>
        <v>#REF!</v>
      </c>
    </row>
    <row r="635" spans="2:16" ht="12" customHeight="1">
      <c r="B635" s="38" t="s">
        <v>91</v>
      </c>
      <c r="D635" s="39" t="e">
        <f t="shared" si="151"/>
        <v>#REF!</v>
      </c>
      <c r="E635" s="39" t="e">
        <f t="shared" si="151"/>
        <v>#REF!</v>
      </c>
      <c r="F635" s="39" t="e">
        <f t="shared" si="151"/>
        <v>#REF!</v>
      </c>
      <c r="G635" s="39" t="e">
        <f t="shared" si="151"/>
        <v>#REF!</v>
      </c>
      <c r="H635" s="39" t="e">
        <f t="shared" si="151"/>
        <v>#REF!</v>
      </c>
      <c r="I635" s="39" t="e">
        <f t="shared" si="151"/>
        <v>#REF!</v>
      </c>
      <c r="J635" s="39" t="e">
        <f t="shared" si="151"/>
        <v>#REF!</v>
      </c>
      <c r="K635" s="39" t="e">
        <f t="shared" si="151"/>
        <v>#REF!</v>
      </c>
      <c r="L635" s="39" t="e">
        <f t="shared" si="151"/>
        <v>#REF!</v>
      </c>
      <c r="M635" s="39" t="e">
        <f t="shared" si="151"/>
        <v>#REF!</v>
      </c>
      <c r="N635" s="39" t="e">
        <f t="shared" si="151"/>
        <v>#REF!</v>
      </c>
      <c r="O635" s="39" t="e">
        <f t="shared" si="151"/>
        <v>#REF!</v>
      </c>
      <c r="P635" s="39" t="e">
        <f t="shared" si="151"/>
        <v>#REF!</v>
      </c>
    </row>
    <row r="636" spans="2:16" ht="12" customHeight="1">
      <c r="B636" s="30" t="s">
        <v>72</v>
      </c>
      <c r="D636" s="36">
        <f t="shared" si="151"/>
        <v>0</v>
      </c>
      <c r="E636" s="36">
        <f t="shared" si="151"/>
        <v>0</v>
      </c>
      <c r="F636" s="36">
        <f t="shared" si="151"/>
        <v>0</v>
      </c>
      <c r="G636" s="36">
        <f t="shared" si="151"/>
        <v>0</v>
      </c>
      <c r="H636" s="36">
        <f t="shared" si="151"/>
        <v>0</v>
      </c>
      <c r="I636" s="36">
        <f t="shared" si="151"/>
        <v>0</v>
      </c>
      <c r="J636" s="36">
        <f t="shared" si="151"/>
        <v>0</v>
      </c>
      <c r="K636" s="36">
        <f t="shared" si="151"/>
        <v>0</v>
      </c>
      <c r="L636" s="36">
        <f t="shared" si="151"/>
        <v>0</v>
      </c>
      <c r="M636" s="36">
        <f t="shared" si="151"/>
        <v>0</v>
      </c>
      <c r="N636" s="36">
        <f t="shared" si="151"/>
        <v>0</v>
      </c>
      <c r="O636" s="36">
        <f t="shared" si="151"/>
        <v>0</v>
      </c>
      <c r="P636" s="36">
        <f t="shared" si="151"/>
        <v>0</v>
      </c>
    </row>
    <row r="637" spans="2:16" ht="12" customHeight="1">
      <c r="B637" s="30" t="s">
        <v>74</v>
      </c>
      <c r="D637" s="36">
        <f t="shared" si="151"/>
        <v>0</v>
      </c>
      <c r="E637" s="36">
        <f t="shared" si="151"/>
        <v>0</v>
      </c>
      <c r="F637" s="36">
        <f t="shared" si="151"/>
        <v>0</v>
      </c>
      <c r="G637" s="36">
        <f t="shared" si="151"/>
        <v>0</v>
      </c>
      <c r="H637" s="36">
        <f t="shared" si="151"/>
        <v>0</v>
      </c>
      <c r="I637" s="36">
        <f t="shared" si="151"/>
        <v>0</v>
      </c>
      <c r="J637" s="36">
        <f t="shared" si="151"/>
        <v>0</v>
      </c>
      <c r="K637" s="36">
        <f t="shared" si="151"/>
        <v>0</v>
      </c>
      <c r="L637" s="36">
        <f t="shared" si="151"/>
        <v>0</v>
      </c>
      <c r="M637" s="36">
        <f t="shared" si="151"/>
        <v>0</v>
      </c>
      <c r="N637" s="36">
        <f t="shared" si="151"/>
        <v>0</v>
      </c>
      <c r="O637" s="36">
        <f t="shared" si="151"/>
        <v>0</v>
      </c>
      <c r="P637" s="36">
        <f t="shared" si="151"/>
        <v>0</v>
      </c>
    </row>
    <row r="638" spans="2:16" ht="12" customHeight="1">
      <c r="B638" s="38" t="s">
        <v>92</v>
      </c>
      <c r="D638" s="39">
        <f t="shared" si="151"/>
        <v>0</v>
      </c>
      <c r="E638" s="39">
        <f t="shared" si="151"/>
        <v>0</v>
      </c>
      <c r="F638" s="39">
        <f t="shared" si="151"/>
        <v>0</v>
      </c>
      <c r="G638" s="39">
        <f t="shared" si="151"/>
        <v>0</v>
      </c>
      <c r="H638" s="39">
        <f t="shared" si="151"/>
        <v>0</v>
      </c>
      <c r="I638" s="39">
        <f t="shared" si="151"/>
        <v>0</v>
      </c>
      <c r="J638" s="39">
        <f t="shared" si="151"/>
        <v>0</v>
      </c>
      <c r="K638" s="39">
        <f t="shared" si="151"/>
        <v>0</v>
      </c>
      <c r="L638" s="39">
        <f t="shared" si="151"/>
        <v>0</v>
      </c>
      <c r="M638" s="39">
        <f t="shared" si="151"/>
        <v>0</v>
      </c>
      <c r="N638" s="39">
        <f t="shared" si="151"/>
        <v>0</v>
      </c>
      <c r="O638" s="39">
        <f t="shared" si="151"/>
        <v>0</v>
      </c>
      <c r="P638" s="39">
        <f t="shared" si="151"/>
        <v>0</v>
      </c>
    </row>
    <row r="639" spans="2:16" ht="12" customHeight="1">
      <c r="B639" s="30" t="s">
        <v>93</v>
      </c>
      <c r="D639" s="36">
        <f t="shared" si="151"/>
        <v>0</v>
      </c>
      <c r="E639" s="36">
        <f t="shared" si="151"/>
        <v>0</v>
      </c>
      <c r="F639" s="36">
        <f t="shared" si="151"/>
        <v>0</v>
      </c>
      <c r="G639" s="36">
        <f t="shared" si="151"/>
        <v>0</v>
      </c>
      <c r="H639" s="36">
        <f t="shared" si="151"/>
        <v>0</v>
      </c>
      <c r="I639" s="36">
        <f t="shared" si="151"/>
        <v>0</v>
      </c>
      <c r="J639" s="36">
        <f t="shared" si="151"/>
        <v>0</v>
      </c>
      <c r="K639" s="36">
        <f t="shared" si="151"/>
        <v>0</v>
      </c>
      <c r="L639" s="36">
        <f t="shared" si="151"/>
        <v>0</v>
      </c>
      <c r="M639" s="36">
        <f t="shared" si="151"/>
        <v>0</v>
      </c>
      <c r="N639" s="36">
        <f t="shared" si="151"/>
        <v>0</v>
      </c>
      <c r="O639" s="36">
        <f t="shared" si="151"/>
        <v>0</v>
      </c>
      <c r="P639" s="36">
        <f t="shared" si="151"/>
        <v>0</v>
      </c>
    </row>
    <row r="640" spans="2:16" ht="12" customHeight="1">
      <c r="B640" s="30" t="s">
        <v>94</v>
      </c>
      <c r="D640" s="36">
        <f t="shared" si="151"/>
        <v>0</v>
      </c>
      <c r="E640" s="36">
        <f t="shared" si="151"/>
        <v>0</v>
      </c>
      <c r="F640" s="36">
        <f t="shared" si="151"/>
        <v>0</v>
      </c>
      <c r="G640" s="36">
        <f t="shared" si="151"/>
        <v>0</v>
      </c>
      <c r="H640" s="36">
        <f t="shared" si="151"/>
        <v>0</v>
      </c>
      <c r="I640" s="36">
        <f t="shared" si="151"/>
        <v>0</v>
      </c>
      <c r="J640" s="36">
        <f t="shared" si="151"/>
        <v>0</v>
      </c>
      <c r="K640" s="36">
        <f t="shared" si="151"/>
        <v>0</v>
      </c>
      <c r="L640" s="36">
        <f t="shared" si="151"/>
        <v>0</v>
      </c>
      <c r="M640" s="36">
        <f t="shared" si="151"/>
        <v>0</v>
      </c>
      <c r="N640" s="36">
        <f t="shared" si="151"/>
        <v>0</v>
      </c>
      <c r="O640" s="36">
        <f t="shared" si="151"/>
        <v>0</v>
      </c>
      <c r="P640" s="36">
        <f t="shared" si="151"/>
        <v>0</v>
      </c>
    </row>
    <row r="641" spans="2:16" ht="12" customHeight="1">
      <c r="B641" s="30" t="s">
        <v>95</v>
      </c>
      <c r="D641" s="36">
        <f t="shared" si="151"/>
        <v>0</v>
      </c>
      <c r="E641" s="36">
        <f t="shared" si="151"/>
        <v>0</v>
      </c>
      <c r="F641" s="36">
        <f t="shared" si="151"/>
        <v>0</v>
      </c>
      <c r="G641" s="36">
        <f t="shared" si="151"/>
        <v>0</v>
      </c>
      <c r="H641" s="36">
        <f t="shared" si="151"/>
        <v>0</v>
      </c>
      <c r="I641" s="36">
        <f t="shared" si="151"/>
        <v>0</v>
      </c>
      <c r="J641" s="36">
        <f t="shared" si="151"/>
        <v>0</v>
      </c>
      <c r="K641" s="36">
        <f t="shared" si="151"/>
        <v>0</v>
      </c>
      <c r="L641" s="36">
        <f t="shared" si="151"/>
        <v>0</v>
      </c>
      <c r="M641" s="36">
        <f t="shared" si="151"/>
        <v>0</v>
      </c>
      <c r="N641" s="36">
        <f t="shared" si="151"/>
        <v>0</v>
      </c>
      <c r="O641" s="36">
        <f t="shared" si="151"/>
        <v>0</v>
      </c>
      <c r="P641" s="36">
        <f t="shared" si="151"/>
        <v>0</v>
      </c>
    </row>
    <row r="642" spans="2:16" ht="12" customHeight="1">
      <c r="B642" s="30" t="s">
        <v>96</v>
      </c>
      <c r="D642" s="36">
        <f t="shared" si="151"/>
        <v>0</v>
      </c>
      <c r="E642" s="36">
        <f t="shared" si="151"/>
        <v>0</v>
      </c>
      <c r="F642" s="36">
        <f t="shared" si="151"/>
        <v>0</v>
      </c>
      <c r="G642" s="36">
        <f t="shared" si="151"/>
        <v>0</v>
      </c>
      <c r="H642" s="36">
        <f t="shared" si="151"/>
        <v>0</v>
      </c>
      <c r="I642" s="36">
        <f t="shared" si="151"/>
        <v>0</v>
      </c>
      <c r="J642" s="36">
        <f t="shared" si="151"/>
        <v>0</v>
      </c>
      <c r="K642" s="36">
        <f t="shared" si="151"/>
        <v>0</v>
      </c>
      <c r="L642" s="36">
        <f t="shared" si="151"/>
        <v>0</v>
      </c>
      <c r="M642" s="36">
        <f t="shared" si="151"/>
        <v>0</v>
      </c>
      <c r="N642" s="36">
        <f t="shared" si="151"/>
        <v>0</v>
      </c>
      <c r="O642" s="36">
        <f t="shared" si="151"/>
        <v>0</v>
      </c>
      <c r="P642" s="36">
        <f t="shared" si="151"/>
        <v>0</v>
      </c>
    </row>
    <row r="643" spans="2:16" ht="12" customHeight="1">
      <c r="B643" s="38" t="s">
        <v>97</v>
      </c>
      <c r="D643" s="39">
        <f t="shared" si="151"/>
        <v>0</v>
      </c>
      <c r="E643" s="39">
        <f t="shared" si="151"/>
        <v>0</v>
      </c>
      <c r="F643" s="39">
        <f t="shared" si="151"/>
        <v>0</v>
      </c>
      <c r="G643" s="39">
        <f t="shared" si="151"/>
        <v>0</v>
      </c>
      <c r="H643" s="39">
        <f t="shared" si="151"/>
        <v>0</v>
      </c>
      <c r="I643" s="39">
        <f t="shared" si="151"/>
        <v>0</v>
      </c>
      <c r="J643" s="39">
        <f t="shared" si="151"/>
        <v>0</v>
      </c>
      <c r="K643" s="39">
        <f t="shared" si="151"/>
        <v>0</v>
      </c>
      <c r="L643" s="39">
        <f t="shared" si="151"/>
        <v>0</v>
      </c>
      <c r="M643" s="39">
        <f t="shared" si="151"/>
        <v>0</v>
      </c>
      <c r="N643" s="39">
        <f t="shared" si="151"/>
        <v>0</v>
      </c>
      <c r="O643" s="39">
        <f t="shared" si="151"/>
        <v>0</v>
      </c>
      <c r="P643" s="39">
        <f t="shared" si="151"/>
        <v>0</v>
      </c>
    </row>
    <row r="644" spans="2:16" s="40" customFormat="1" ht="12" customHeight="1">
      <c r="B644" s="40" t="s">
        <v>98</v>
      </c>
      <c r="D644" s="36">
        <f>+IF(D585=0,0,+D408/D585)/1000</f>
        <v>0</v>
      </c>
      <c r="E644" s="36">
        <f t="shared" si="151"/>
        <v>0</v>
      </c>
      <c r="F644" s="36">
        <f t="shared" si="151"/>
        <v>0</v>
      </c>
      <c r="G644" s="36">
        <f t="shared" si="151"/>
        <v>0</v>
      </c>
      <c r="H644" s="36">
        <f t="shared" si="151"/>
        <v>0</v>
      </c>
      <c r="I644" s="36">
        <f t="shared" si="151"/>
        <v>0</v>
      </c>
      <c r="J644" s="36">
        <f t="shared" si="151"/>
        <v>0</v>
      </c>
      <c r="K644" s="36">
        <f t="shared" si="151"/>
        <v>0</v>
      </c>
      <c r="L644" s="36">
        <f t="shared" si="151"/>
        <v>0</v>
      </c>
      <c r="M644" s="36">
        <f t="shared" si="151"/>
        <v>0</v>
      </c>
      <c r="N644" s="36">
        <f t="shared" si="151"/>
        <v>0</v>
      </c>
      <c r="O644" s="36">
        <f t="shared" si="151"/>
        <v>0</v>
      </c>
      <c r="P644" s="36">
        <f t="shared" si="151"/>
        <v>0</v>
      </c>
    </row>
    <row r="645" spans="2:16" s="40" customFormat="1" ht="12" customHeight="1">
      <c r="B645" s="38" t="s">
        <v>88</v>
      </c>
      <c r="C645" s="30"/>
      <c r="D645" s="39">
        <f>+IF(D586=0,0,+D409/D586)/1000</f>
        <v>0</v>
      </c>
      <c r="E645" s="39">
        <f t="shared" si="151"/>
        <v>0</v>
      </c>
      <c r="F645" s="39">
        <f t="shared" si="151"/>
        <v>0</v>
      </c>
      <c r="G645" s="39">
        <f t="shared" si="151"/>
        <v>0</v>
      </c>
      <c r="H645" s="39">
        <f t="shared" si="151"/>
        <v>0</v>
      </c>
      <c r="I645" s="39">
        <f t="shared" si="151"/>
        <v>0</v>
      </c>
      <c r="J645" s="39">
        <f t="shared" si="151"/>
        <v>0</v>
      </c>
      <c r="K645" s="39">
        <f t="shared" si="151"/>
        <v>0</v>
      </c>
      <c r="L645" s="39">
        <f t="shared" si="151"/>
        <v>0</v>
      </c>
      <c r="M645" s="39">
        <f t="shared" si="151"/>
        <v>0</v>
      </c>
      <c r="N645" s="39">
        <f t="shared" si="151"/>
        <v>0</v>
      </c>
      <c r="O645" s="39">
        <f t="shared" si="151"/>
        <v>0</v>
      </c>
      <c r="P645" s="39">
        <f t="shared" si="151"/>
        <v>0</v>
      </c>
    </row>
    <row r="646" spans="2:16" ht="12" customHeight="1">
      <c r="B646" s="30" t="s">
        <v>99</v>
      </c>
      <c r="D646" s="36">
        <f t="shared" ref="D646:P647" si="152">+IF(D587=0,0,+D410/D587)/1000</f>
        <v>0</v>
      </c>
      <c r="E646" s="36">
        <f t="shared" si="152"/>
        <v>0</v>
      </c>
      <c r="F646" s="36">
        <f t="shared" si="152"/>
        <v>0</v>
      </c>
      <c r="G646" s="36">
        <f t="shared" si="152"/>
        <v>0</v>
      </c>
      <c r="H646" s="36">
        <f t="shared" si="152"/>
        <v>0</v>
      </c>
      <c r="I646" s="36">
        <f t="shared" si="152"/>
        <v>0</v>
      </c>
      <c r="J646" s="36">
        <f t="shared" si="152"/>
        <v>0</v>
      </c>
      <c r="K646" s="36">
        <f t="shared" si="152"/>
        <v>0</v>
      </c>
      <c r="L646" s="36">
        <f t="shared" si="152"/>
        <v>0</v>
      </c>
      <c r="M646" s="36">
        <f t="shared" si="152"/>
        <v>0</v>
      </c>
      <c r="N646" s="36">
        <f t="shared" si="152"/>
        <v>0</v>
      </c>
      <c r="O646" s="36">
        <f t="shared" si="152"/>
        <v>0</v>
      </c>
      <c r="P646" s="36">
        <f t="shared" si="152"/>
        <v>0</v>
      </c>
    </row>
    <row r="647" spans="2:16" ht="12" customHeight="1">
      <c r="B647" s="38" t="s">
        <v>100</v>
      </c>
      <c r="D647" s="39" t="e">
        <f t="shared" si="152"/>
        <v>#REF!</v>
      </c>
      <c r="E647" s="39" t="e">
        <f t="shared" si="152"/>
        <v>#REF!</v>
      </c>
      <c r="F647" s="39" t="e">
        <f t="shared" si="152"/>
        <v>#REF!</v>
      </c>
      <c r="G647" s="39" t="e">
        <f t="shared" si="152"/>
        <v>#REF!</v>
      </c>
      <c r="H647" s="39" t="e">
        <f t="shared" si="152"/>
        <v>#REF!</v>
      </c>
      <c r="I647" s="39" t="e">
        <f t="shared" si="152"/>
        <v>#REF!</v>
      </c>
      <c r="J647" s="39" t="e">
        <f t="shared" si="152"/>
        <v>#REF!</v>
      </c>
      <c r="K647" s="39" t="e">
        <f t="shared" si="152"/>
        <v>#REF!</v>
      </c>
      <c r="L647" s="39" t="e">
        <f t="shared" si="152"/>
        <v>#REF!</v>
      </c>
      <c r="M647" s="39" t="e">
        <f t="shared" si="152"/>
        <v>#REF!</v>
      </c>
      <c r="N647" s="39" t="e">
        <f t="shared" si="152"/>
        <v>#REF!</v>
      </c>
      <c r="O647" s="39" t="e">
        <f t="shared" si="152"/>
        <v>#REF!</v>
      </c>
      <c r="P647" s="39" t="e">
        <f t="shared" si="152"/>
        <v>#REF!</v>
      </c>
    </row>
    <row r="648" spans="2:16" ht="12" customHeight="1"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</row>
    <row r="649" spans="2:16" ht="12" customHeight="1">
      <c r="B649" s="41" t="s">
        <v>121</v>
      </c>
      <c r="D649" s="42" t="e">
        <f t="shared" ref="D649:P649" si="153">+IF(D590=0,0,+D413/D590)/1000</f>
        <v>#REF!</v>
      </c>
      <c r="E649" s="42" t="e">
        <f t="shared" si="153"/>
        <v>#REF!</v>
      </c>
      <c r="F649" s="42" t="e">
        <f t="shared" si="153"/>
        <v>#REF!</v>
      </c>
      <c r="G649" s="42" t="e">
        <f t="shared" si="153"/>
        <v>#REF!</v>
      </c>
      <c r="H649" s="42" t="e">
        <f t="shared" si="153"/>
        <v>#REF!</v>
      </c>
      <c r="I649" s="42" t="e">
        <f t="shared" si="153"/>
        <v>#REF!</v>
      </c>
      <c r="J649" s="42" t="e">
        <f t="shared" si="153"/>
        <v>#REF!</v>
      </c>
      <c r="K649" s="42" t="e">
        <f t="shared" si="153"/>
        <v>#REF!</v>
      </c>
      <c r="L649" s="42" t="e">
        <f t="shared" si="153"/>
        <v>#REF!</v>
      </c>
      <c r="M649" s="42" t="e">
        <f t="shared" si="153"/>
        <v>#REF!</v>
      </c>
      <c r="N649" s="42" t="e">
        <f t="shared" si="153"/>
        <v>#REF!</v>
      </c>
      <c r="O649" s="42" t="e">
        <f t="shared" si="153"/>
        <v>#REF!</v>
      </c>
      <c r="P649" s="42" t="e">
        <f t="shared" si="153"/>
        <v>#REF!</v>
      </c>
    </row>
    <row r="650" spans="2:16" s="40" customFormat="1" ht="12" customHeight="1">
      <c r="B650" s="48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</row>
    <row r="651" spans="2:16" ht="12" customHeight="1">
      <c r="B651" s="40"/>
      <c r="C651" s="40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</row>
    <row r="652" spans="2:16" ht="12" customHeight="1">
      <c r="B652" s="40"/>
      <c r="C652" s="40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</row>
    <row r="653" spans="2:16" ht="12" customHeight="1">
      <c r="B653" s="40"/>
      <c r="C653" s="40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</row>
    <row r="654" spans="2:16" ht="12" customHeight="1">
      <c r="B654" s="34" t="s">
        <v>124</v>
      </c>
    </row>
    <row r="656" spans="2:16" ht="12" customHeight="1">
      <c r="B656" s="30" t="s">
        <v>65</v>
      </c>
      <c r="D656" s="36" t="e">
        <f t="shared" ref="D656:P660" si="154">+IF(D538=0,0,+D420/D538)/1000</f>
        <v>#REF!</v>
      </c>
      <c r="E656" s="36" t="e">
        <f t="shared" si="154"/>
        <v>#REF!</v>
      </c>
      <c r="F656" s="36" t="e">
        <f t="shared" si="154"/>
        <v>#REF!</v>
      </c>
      <c r="G656" s="36" t="e">
        <f t="shared" si="154"/>
        <v>#REF!</v>
      </c>
      <c r="H656" s="36" t="e">
        <f t="shared" si="154"/>
        <v>#REF!</v>
      </c>
      <c r="I656" s="36" t="e">
        <f t="shared" si="154"/>
        <v>#REF!</v>
      </c>
      <c r="J656" s="36" t="e">
        <f t="shared" si="154"/>
        <v>#REF!</v>
      </c>
      <c r="K656" s="36" t="e">
        <f t="shared" si="154"/>
        <v>#REF!</v>
      </c>
      <c r="L656" s="36" t="e">
        <f t="shared" si="154"/>
        <v>#REF!</v>
      </c>
      <c r="M656" s="36" t="e">
        <f t="shared" si="154"/>
        <v>#REF!</v>
      </c>
      <c r="N656" s="36" t="e">
        <f t="shared" si="154"/>
        <v>#REF!</v>
      </c>
      <c r="O656" s="36" t="e">
        <f t="shared" si="154"/>
        <v>#REF!</v>
      </c>
      <c r="P656" s="36" t="e">
        <f>+IF(P538=0,0,+P420/P538)/1000</f>
        <v>#REF!</v>
      </c>
    </row>
    <row r="657" spans="2:16" ht="12" customHeight="1">
      <c r="B657" s="30" t="s">
        <v>66</v>
      </c>
      <c r="D657" s="36" t="e">
        <f t="shared" si="154"/>
        <v>#REF!</v>
      </c>
      <c r="E657" s="36" t="e">
        <f t="shared" si="154"/>
        <v>#REF!</v>
      </c>
      <c r="F657" s="36" t="e">
        <f t="shared" si="154"/>
        <v>#REF!</v>
      </c>
      <c r="G657" s="36" t="e">
        <f t="shared" si="154"/>
        <v>#REF!</v>
      </c>
      <c r="H657" s="36" t="e">
        <f t="shared" si="154"/>
        <v>#REF!</v>
      </c>
      <c r="I657" s="36" t="e">
        <f t="shared" si="154"/>
        <v>#REF!</v>
      </c>
      <c r="J657" s="36" t="e">
        <f t="shared" si="154"/>
        <v>#REF!</v>
      </c>
      <c r="K657" s="36" t="e">
        <f t="shared" si="154"/>
        <v>#REF!</v>
      </c>
      <c r="L657" s="36" t="e">
        <f t="shared" si="154"/>
        <v>#REF!</v>
      </c>
      <c r="M657" s="36" t="e">
        <f t="shared" si="154"/>
        <v>#REF!</v>
      </c>
      <c r="N657" s="36" t="e">
        <f t="shared" si="154"/>
        <v>#REF!</v>
      </c>
      <c r="O657" s="36" t="e">
        <f t="shared" si="154"/>
        <v>#REF!</v>
      </c>
      <c r="P657" s="36" t="e">
        <f>+IF(P539=0,0,+P421/P539)/1000</f>
        <v>#REF!</v>
      </c>
    </row>
    <row r="658" spans="2:16" ht="12" customHeight="1">
      <c r="B658" s="30" t="s">
        <v>67</v>
      </c>
      <c r="D658" s="36" t="e">
        <f t="shared" si="154"/>
        <v>#REF!</v>
      </c>
      <c r="E658" s="36" t="e">
        <f t="shared" si="154"/>
        <v>#REF!</v>
      </c>
      <c r="F658" s="36" t="e">
        <f t="shared" si="154"/>
        <v>#REF!</v>
      </c>
      <c r="G658" s="36" t="e">
        <f t="shared" si="154"/>
        <v>#REF!</v>
      </c>
      <c r="H658" s="36" t="e">
        <f t="shared" si="154"/>
        <v>#REF!</v>
      </c>
      <c r="I658" s="36" t="e">
        <f t="shared" si="154"/>
        <v>#REF!</v>
      </c>
      <c r="J658" s="36" t="e">
        <f t="shared" si="154"/>
        <v>#REF!</v>
      </c>
      <c r="K658" s="36" t="e">
        <f t="shared" si="154"/>
        <v>#REF!</v>
      </c>
      <c r="L658" s="36" t="e">
        <f t="shared" si="154"/>
        <v>#REF!</v>
      </c>
      <c r="M658" s="36" t="e">
        <f t="shared" si="154"/>
        <v>#REF!</v>
      </c>
      <c r="N658" s="36" t="e">
        <f t="shared" si="154"/>
        <v>#REF!</v>
      </c>
      <c r="O658" s="36" t="e">
        <f t="shared" si="154"/>
        <v>#REF!</v>
      </c>
      <c r="P658" s="36" t="e">
        <f t="shared" si="154"/>
        <v>#REF!</v>
      </c>
    </row>
    <row r="659" spans="2:16" ht="12" customHeight="1">
      <c r="B659" s="30" t="s">
        <v>68</v>
      </c>
      <c r="D659" s="36" t="e">
        <f t="shared" si="154"/>
        <v>#REF!</v>
      </c>
      <c r="E659" s="36" t="e">
        <f t="shared" si="154"/>
        <v>#REF!</v>
      </c>
      <c r="F659" s="36" t="e">
        <f t="shared" si="154"/>
        <v>#REF!</v>
      </c>
      <c r="G659" s="36" t="e">
        <f t="shared" si="154"/>
        <v>#REF!</v>
      </c>
      <c r="H659" s="36" t="e">
        <f t="shared" si="154"/>
        <v>#REF!</v>
      </c>
      <c r="I659" s="36" t="e">
        <f t="shared" si="154"/>
        <v>#REF!</v>
      </c>
      <c r="J659" s="36" t="e">
        <f t="shared" si="154"/>
        <v>#REF!</v>
      </c>
      <c r="K659" s="36" t="e">
        <f t="shared" si="154"/>
        <v>#REF!</v>
      </c>
      <c r="L659" s="36" t="e">
        <f t="shared" si="154"/>
        <v>#REF!</v>
      </c>
      <c r="M659" s="36" t="e">
        <f t="shared" si="154"/>
        <v>#REF!</v>
      </c>
      <c r="N659" s="36" t="e">
        <f t="shared" si="154"/>
        <v>#REF!</v>
      </c>
      <c r="O659" s="36" t="e">
        <f t="shared" si="154"/>
        <v>#REF!</v>
      </c>
      <c r="P659" s="36" t="e">
        <f t="shared" si="154"/>
        <v>#REF!</v>
      </c>
    </row>
    <row r="660" spans="2:16" ht="12" customHeight="1">
      <c r="B660" s="30" t="s">
        <v>69</v>
      </c>
      <c r="D660" s="36">
        <f t="shared" si="154"/>
        <v>0</v>
      </c>
      <c r="E660" s="36">
        <f t="shared" si="154"/>
        <v>0</v>
      </c>
      <c r="F660" s="36">
        <f t="shared" si="154"/>
        <v>0</v>
      </c>
      <c r="G660" s="36">
        <f t="shared" si="154"/>
        <v>0</v>
      </c>
      <c r="H660" s="36">
        <f t="shared" si="154"/>
        <v>0</v>
      </c>
      <c r="I660" s="36">
        <f t="shared" si="154"/>
        <v>0</v>
      </c>
      <c r="J660" s="36">
        <f t="shared" si="154"/>
        <v>0</v>
      </c>
      <c r="K660" s="36">
        <f t="shared" si="154"/>
        <v>0</v>
      </c>
      <c r="L660" s="36">
        <f t="shared" si="154"/>
        <v>0</v>
      </c>
      <c r="M660" s="36">
        <f t="shared" si="154"/>
        <v>0</v>
      </c>
      <c r="N660" s="36">
        <f t="shared" si="154"/>
        <v>0</v>
      </c>
      <c r="O660" s="36">
        <f t="shared" si="154"/>
        <v>0</v>
      </c>
      <c r="P660" s="36">
        <f t="shared" si="154"/>
        <v>0</v>
      </c>
    </row>
    <row r="661" spans="2:16" ht="12" customHeight="1"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</row>
    <row r="662" spans="2:16" ht="12" customHeight="1"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</row>
    <row r="663" spans="2:16" ht="12" customHeight="1">
      <c r="B663" s="38" t="s">
        <v>70</v>
      </c>
      <c r="D663" s="39" t="e">
        <f t="shared" ref="D663:P663" si="155">+IF(D545=0,0,+D427/D545)/1000</f>
        <v>#REF!</v>
      </c>
      <c r="E663" s="39" t="e">
        <f t="shared" si="155"/>
        <v>#REF!</v>
      </c>
      <c r="F663" s="39" t="e">
        <f t="shared" si="155"/>
        <v>#REF!</v>
      </c>
      <c r="G663" s="39" t="e">
        <f t="shared" si="155"/>
        <v>#REF!</v>
      </c>
      <c r="H663" s="39" t="e">
        <f t="shared" si="155"/>
        <v>#REF!</v>
      </c>
      <c r="I663" s="39" t="e">
        <f t="shared" si="155"/>
        <v>#REF!</v>
      </c>
      <c r="J663" s="39" t="e">
        <f t="shared" si="155"/>
        <v>#REF!</v>
      </c>
      <c r="K663" s="39" t="e">
        <f t="shared" si="155"/>
        <v>#REF!</v>
      </c>
      <c r="L663" s="39" t="e">
        <f t="shared" si="155"/>
        <v>#REF!</v>
      </c>
      <c r="M663" s="39" t="e">
        <f t="shared" si="155"/>
        <v>#REF!</v>
      </c>
      <c r="N663" s="39" t="e">
        <f t="shared" si="155"/>
        <v>#REF!</v>
      </c>
      <c r="O663" s="39" t="e">
        <f t="shared" si="155"/>
        <v>#REF!</v>
      </c>
      <c r="P663" s="39" t="e">
        <f t="shared" si="155"/>
        <v>#REF!</v>
      </c>
    </row>
    <row r="664" spans="2:16" ht="12" customHeight="1"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</row>
    <row r="665" spans="2:16" ht="12" customHeight="1">
      <c r="B665" s="30" t="s">
        <v>71</v>
      </c>
      <c r="D665" s="36">
        <f t="shared" ref="D665:P670" si="156">+IF(D547=0,0,+D429/D547)/1000</f>
        <v>0</v>
      </c>
      <c r="E665" s="36">
        <f t="shared" si="156"/>
        <v>0</v>
      </c>
      <c r="F665" s="36">
        <f t="shared" si="156"/>
        <v>0</v>
      </c>
      <c r="G665" s="36">
        <f t="shared" si="156"/>
        <v>0</v>
      </c>
      <c r="H665" s="36">
        <f t="shared" si="156"/>
        <v>0</v>
      </c>
      <c r="I665" s="36">
        <f t="shared" si="156"/>
        <v>0</v>
      </c>
      <c r="J665" s="36">
        <f t="shared" si="156"/>
        <v>0</v>
      </c>
      <c r="K665" s="36">
        <f t="shared" si="156"/>
        <v>0</v>
      </c>
      <c r="L665" s="36">
        <f t="shared" si="156"/>
        <v>0</v>
      </c>
      <c r="M665" s="36">
        <f t="shared" si="156"/>
        <v>0</v>
      </c>
      <c r="N665" s="36">
        <f t="shared" si="156"/>
        <v>0</v>
      </c>
      <c r="O665" s="36">
        <f t="shared" si="156"/>
        <v>0</v>
      </c>
      <c r="P665" s="36">
        <f t="shared" si="156"/>
        <v>0</v>
      </c>
    </row>
    <row r="666" spans="2:16" ht="12" customHeight="1">
      <c r="B666" s="30" t="s">
        <v>72</v>
      </c>
      <c r="D666" s="36" t="e">
        <f t="shared" si="156"/>
        <v>#REF!</v>
      </c>
      <c r="E666" s="36" t="e">
        <f t="shared" si="156"/>
        <v>#REF!</v>
      </c>
      <c r="F666" s="36" t="e">
        <f t="shared" si="156"/>
        <v>#REF!</v>
      </c>
      <c r="G666" s="36" t="e">
        <f t="shared" si="156"/>
        <v>#REF!</v>
      </c>
      <c r="H666" s="36" t="e">
        <f t="shared" si="156"/>
        <v>#REF!</v>
      </c>
      <c r="I666" s="36" t="e">
        <f t="shared" si="156"/>
        <v>#REF!</v>
      </c>
      <c r="J666" s="36" t="e">
        <f t="shared" si="156"/>
        <v>#REF!</v>
      </c>
      <c r="K666" s="36" t="e">
        <f t="shared" si="156"/>
        <v>#REF!</v>
      </c>
      <c r="L666" s="36" t="e">
        <f t="shared" si="156"/>
        <v>#REF!</v>
      </c>
      <c r="M666" s="36" t="e">
        <f t="shared" si="156"/>
        <v>#REF!</v>
      </c>
      <c r="N666" s="36" t="e">
        <f t="shared" si="156"/>
        <v>#REF!</v>
      </c>
      <c r="O666" s="36" t="e">
        <f t="shared" si="156"/>
        <v>#REF!</v>
      </c>
      <c r="P666" s="36" t="e">
        <f t="shared" si="156"/>
        <v>#REF!</v>
      </c>
    </row>
    <row r="667" spans="2:16" ht="12" customHeight="1">
      <c r="B667" s="30" t="s">
        <v>73</v>
      </c>
      <c r="D667" s="36">
        <f t="shared" si="156"/>
        <v>0</v>
      </c>
      <c r="E667" s="36">
        <f t="shared" si="156"/>
        <v>0</v>
      </c>
      <c r="F667" s="36">
        <f t="shared" si="156"/>
        <v>0</v>
      </c>
      <c r="G667" s="36">
        <f t="shared" si="156"/>
        <v>0</v>
      </c>
      <c r="H667" s="36">
        <f t="shared" si="156"/>
        <v>0</v>
      </c>
      <c r="I667" s="36">
        <f t="shared" si="156"/>
        <v>0</v>
      </c>
      <c r="J667" s="36">
        <f t="shared" si="156"/>
        <v>0</v>
      </c>
      <c r="K667" s="36">
        <f t="shared" si="156"/>
        <v>0</v>
      </c>
      <c r="L667" s="36">
        <f t="shared" si="156"/>
        <v>0</v>
      </c>
      <c r="M667" s="36">
        <f t="shared" si="156"/>
        <v>0</v>
      </c>
      <c r="N667" s="36">
        <f t="shared" si="156"/>
        <v>0</v>
      </c>
      <c r="O667" s="36">
        <f t="shared" si="156"/>
        <v>0</v>
      </c>
      <c r="P667" s="36">
        <f t="shared" si="156"/>
        <v>0</v>
      </c>
    </row>
    <row r="668" spans="2:16" ht="12" customHeight="1">
      <c r="B668" s="30" t="s">
        <v>74</v>
      </c>
      <c r="D668" s="36" t="e">
        <f t="shared" si="156"/>
        <v>#REF!</v>
      </c>
      <c r="E668" s="36" t="e">
        <f t="shared" si="156"/>
        <v>#REF!</v>
      </c>
      <c r="F668" s="36" t="e">
        <f t="shared" si="156"/>
        <v>#REF!</v>
      </c>
      <c r="G668" s="36" t="e">
        <f t="shared" si="156"/>
        <v>#REF!</v>
      </c>
      <c r="H668" s="36" t="e">
        <f t="shared" si="156"/>
        <v>#REF!</v>
      </c>
      <c r="I668" s="36" t="e">
        <f t="shared" si="156"/>
        <v>#REF!</v>
      </c>
      <c r="J668" s="36" t="e">
        <f t="shared" si="156"/>
        <v>#REF!</v>
      </c>
      <c r="K668" s="36" t="e">
        <f t="shared" si="156"/>
        <v>#REF!</v>
      </c>
      <c r="L668" s="36" t="e">
        <f t="shared" si="156"/>
        <v>#REF!</v>
      </c>
      <c r="M668" s="36" t="e">
        <f t="shared" si="156"/>
        <v>#REF!</v>
      </c>
      <c r="N668" s="36" t="e">
        <f t="shared" si="156"/>
        <v>#REF!</v>
      </c>
      <c r="O668" s="36" t="e">
        <f t="shared" si="156"/>
        <v>#REF!</v>
      </c>
      <c r="P668" s="36" t="e">
        <f t="shared" si="156"/>
        <v>#REF!</v>
      </c>
    </row>
    <row r="669" spans="2:16" ht="12" customHeight="1">
      <c r="B669" s="30" t="s">
        <v>75</v>
      </c>
      <c r="D669" s="36">
        <f t="shared" si="156"/>
        <v>0</v>
      </c>
      <c r="E669" s="36">
        <f t="shared" si="156"/>
        <v>0</v>
      </c>
      <c r="F669" s="36">
        <f t="shared" si="156"/>
        <v>0</v>
      </c>
      <c r="G669" s="36">
        <f t="shared" si="156"/>
        <v>0</v>
      </c>
      <c r="H669" s="36">
        <f t="shared" si="156"/>
        <v>0</v>
      </c>
      <c r="I669" s="36">
        <f t="shared" si="156"/>
        <v>0</v>
      </c>
      <c r="J669" s="36">
        <f t="shared" si="156"/>
        <v>0</v>
      </c>
      <c r="K669" s="36">
        <f t="shared" si="156"/>
        <v>0</v>
      </c>
      <c r="L669" s="36">
        <f t="shared" si="156"/>
        <v>0</v>
      </c>
      <c r="M669" s="36">
        <f t="shared" si="156"/>
        <v>0</v>
      </c>
      <c r="N669" s="36">
        <f t="shared" si="156"/>
        <v>0</v>
      </c>
      <c r="O669" s="36">
        <f t="shared" si="156"/>
        <v>0</v>
      </c>
      <c r="P669" s="36">
        <f t="shared" si="156"/>
        <v>0</v>
      </c>
    </row>
    <row r="670" spans="2:16" ht="12" customHeight="1">
      <c r="B670" s="30" t="s">
        <v>76</v>
      </c>
      <c r="D670" s="36">
        <f t="shared" si="156"/>
        <v>0</v>
      </c>
      <c r="E670" s="36">
        <f t="shared" si="156"/>
        <v>0</v>
      </c>
      <c r="F670" s="36">
        <f t="shared" si="156"/>
        <v>0</v>
      </c>
      <c r="G670" s="36">
        <f t="shared" si="156"/>
        <v>0</v>
      </c>
      <c r="H670" s="36">
        <f t="shared" si="156"/>
        <v>0</v>
      </c>
      <c r="I670" s="36">
        <f t="shared" si="156"/>
        <v>0</v>
      </c>
      <c r="J670" s="36">
        <f t="shared" si="156"/>
        <v>0</v>
      </c>
      <c r="K670" s="36">
        <f t="shared" si="156"/>
        <v>0</v>
      </c>
      <c r="L670" s="36">
        <f t="shared" si="156"/>
        <v>0</v>
      </c>
      <c r="M670" s="36">
        <f t="shared" si="156"/>
        <v>0</v>
      </c>
      <c r="N670" s="36">
        <f t="shared" si="156"/>
        <v>0</v>
      </c>
      <c r="O670" s="36">
        <f t="shared" si="156"/>
        <v>0</v>
      </c>
      <c r="P670" s="36">
        <f t="shared" si="156"/>
        <v>0</v>
      </c>
    </row>
    <row r="671" spans="2:16" ht="12" customHeight="1"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</row>
    <row r="672" spans="2:16" ht="12" customHeight="1"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</row>
    <row r="673" spans="2:16" ht="12" customHeight="1">
      <c r="B673" s="38" t="s">
        <v>77</v>
      </c>
      <c r="D673" s="39" t="e">
        <f t="shared" ref="D673:P673" si="157">+IF(D555=0,0,+D437/D555)/1000</f>
        <v>#REF!</v>
      </c>
      <c r="E673" s="39" t="e">
        <f t="shared" si="157"/>
        <v>#REF!</v>
      </c>
      <c r="F673" s="39" t="e">
        <f t="shared" si="157"/>
        <v>#REF!</v>
      </c>
      <c r="G673" s="39" t="e">
        <f t="shared" si="157"/>
        <v>#REF!</v>
      </c>
      <c r="H673" s="39" t="e">
        <f t="shared" si="157"/>
        <v>#REF!</v>
      </c>
      <c r="I673" s="39" t="e">
        <f t="shared" si="157"/>
        <v>#REF!</v>
      </c>
      <c r="J673" s="39" t="e">
        <f t="shared" si="157"/>
        <v>#REF!</v>
      </c>
      <c r="K673" s="39" t="e">
        <f t="shared" si="157"/>
        <v>#REF!</v>
      </c>
      <c r="L673" s="39" t="e">
        <f t="shared" si="157"/>
        <v>#REF!</v>
      </c>
      <c r="M673" s="39" t="e">
        <f t="shared" si="157"/>
        <v>#REF!</v>
      </c>
      <c r="N673" s="39" t="e">
        <f t="shared" si="157"/>
        <v>#REF!</v>
      </c>
      <c r="O673" s="39" t="e">
        <f t="shared" si="157"/>
        <v>#REF!</v>
      </c>
      <c r="P673" s="39" t="e">
        <f t="shared" si="157"/>
        <v>#REF!</v>
      </c>
    </row>
    <row r="674" spans="2:16" ht="12" customHeight="1"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</row>
    <row r="675" spans="2:16" ht="12" customHeight="1">
      <c r="B675" s="30" t="s">
        <v>78</v>
      </c>
      <c r="D675" s="36">
        <f t="shared" ref="D675:P679" si="158">+IF(D557=0,0,+D439/D557)/1000</f>
        <v>0</v>
      </c>
      <c r="E675" s="36">
        <f t="shared" si="158"/>
        <v>0</v>
      </c>
      <c r="F675" s="36">
        <f t="shared" si="158"/>
        <v>0</v>
      </c>
      <c r="G675" s="36">
        <f t="shared" si="158"/>
        <v>0</v>
      </c>
      <c r="H675" s="36">
        <f t="shared" si="158"/>
        <v>0</v>
      </c>
      <c r="I675" s="36">
        <f t="shared" si="158"/>
        <v>0</v>
      </c>
      <c r="J675" s="36">
        <f t="shared" si="158"/>
        <v>0</v>
      </c>
      <c r="K675" s="36">
        <f t="shared" si="158"/>
        <v>0</v>
      </c>
      <c r="L675" s="36">
        <f t="shared" si="158"/>
        <v>0</v>
      </c>
      <c r="M675" s="36">
        <f t="shared" si="158"/>
        <v>0</v>
      </c>
      <c r="N675" s="36">
        <f t="shared" si="158"/>
        <v>0</v>
      </c>
      <c r="O675" s="36">
        <f t="shared" si="158"/>
        <v>0</v>
      </c>
      <c r="P675" s="36">
        <f t="shared" si="158"/>
        <v>0</v>
      </c>
    </row>
    <row r="676" spans="2:16" ht="12" customHeight="1">
      <c r="B676" s="30" t="s">
        <v>79</v>
      </c>
      <c r="D676" s="36">
        <f t="shared" si="158"/>
        <v>0</v>
      </c>
      <c r="E676" s="36">
        <f t="shared" si="158"/>
        <v>0</v>
      </c>
      <c r="F676" s="36">
        <f t="shared" si="158"/>
        <v>0</v>
      </c>
      <c r="G676" s="36">
        <f t="shared" si="158"/>
        <v>0</v>
      </c>
      <c r="H676" s="36">
        <f t="shared" si="158"/>
        <v>0</v>
      </c>
      <c r="I676" s="36">
        <f t="shared" si="158"/>
        <v>0</v>
      </c>
      <c r="J676" s="36">
        <f t="shared" si="158"/>
        <v>0</v>
      </c>
      <c r="K676" s="36">
        <f t="shared" si="158"/>
        <v>0</v>
      </c>
      <c r="L676" s="36">
        <f t="shared" si="158"/>
        <v>0</v>
      </c>
      <c r="M676" s="36">
        <f t="shared" si="158"/>
        <v>0</v>
      </c>
      <c r="N676" s="36">
        <f t="shared" si="158"/>
        <v>0</v>
      </c>
      <c r="O676" s="36">
        <f t="shared" si="158"/>
        <v>0</v>
      </c>
      <c r="P676" s="36">
        <f t="shared" si="158"/>
        <v>0</v>
      </c>
    </row>
    <row r="677" spans="2:16" ht="12" customHeight="1">
      <c r="B677" s="30" t="s">
        <v>80</v>
      </c>
      <c r="D677" s="36" t="e">
        <f t="shared" si="158"/>
        <v>#REF!</v>
      </c>
      <c r="E677" s="36" t="e">
        <f t="shared" si="158"/>
        <v>#REF!</v>
      </c>
      <c r="F677" s="36" t="e">
        <f t="shared" si="158"/>
        <v>#REF!</v>
      </c>
      <c r="G677" s="36" t="e">
        <f t="shared" si="158"/>
        <v>#REF!</v>
      </c>
      <c r="H677" s="36" t="e">
        <f t="shared" si="158"/>
        <v>#REF!</v>
      </c>
      <c r="I677" s="36" t="e">
        <f t="shared" si="158"/>
        <v>#REF!</v>
      </c>
      <c r="J677" s="36">
        <f t="shared" si="158"/>
        <v>0</v>
      </c>
      <c r="K677" s="36">
        <f t="shared" si="158"/>
        <v>0</v>
      </c>
      <c r="L677" s="36">
        <f t="shared" si="158"/>
        <v>0</v>
      </c>
      <c r="M677" s="36">
        <f t="shared" si="158"/>
        <v>0</v>
      </c>
      <c r="N677" s="36">
        <f t="shared" si="158"/>
        <v>0</v>
      </c>
      <c r="O677" s="36">
        <f t="shared" si="158"/>
        <v>0</v>
      </c>
      <c r="P677" s="36" t="e">
        <f t="shared" si="158"/>
        <v>#REF!</v>
      </c>
    </row>
    <row r="678" spans="2:16" ht="12" customHeight="1">
      <c r="B678" s="30" t="s">
        <v>81</v>
      </c>
      <c r="D678" s="36">
        <f t="shared" si="158"/>
        <v>0</v>
      </c>
      <c r="E678" s="36">
        <f t="shared" si="158"/>
        <v>0</v>
      </c>
      <c r="F678" s="36">
        <f t="shared" si="158"/>
        <v>0</v>
      </c>
      <c r="G678" s="36">
        <f t="shared" si="158"/>
        <v>0</v>
      </c>
      <c r="H678" s="36">
        <f t="shared" si="158"/>
        <v>0</v>
      </c>
      <c r="I678" s="36">
        <f t="shared" si="158"/>
        <v>0</v>
      </c>
      <c r="J678" s="36">
        <f t="shared" si="158"/>
        <v>0</v>
      </c>
      <c r="K678" s="36">
        <f t="shared" si="158"/>
        <v>0</v>
      </c>
      <c r="L678" s="36">
        <f t="shared" si="158"/>
        <v>0</v>
      </c>
      <c r="M678" s="36">
        <f t="shared" si="158"/>
        <v>0</v>
      </c>
      <c r="N678" s="36">
        <f t="shared" si="158"/>
        <v>0</v>
      </c>
      <c r="O678" s="36">
        <f t="shared" si="158"/>
        <v>0</v>
      </c>
      <c r="P678" s="36">
        <f t="shared" si="158"/>
        <v>0</v>
      </c>
    </row>
    <row r="679" spans="2:16" ht="12" customHeight="1">
      <c r="B679" s="30" t="s">
        <v>82</v>
      </c>
      <c r="D679" s="36">
        <f t="shared" si="158"/>
        <v>0</v>
      </c>
      <c r="E679" s="36">
        <f t="shared" si="158"/>
        <v>0</v>
      </c>
      <c r="F679" s="36">
        <f t="shared" si="158"/>
        <v>0</v>
      </c>
      <c r="G679" s="36">
        <f t="shared" si="158"/>
        <v>0</v>
      </c>
      <c r="H679" s="36">
        <f t="shared" si="158"/>
        <v>0</v>
      </c>
      <c r="I679" s="36">
        <f t="shared" si="158"/>
        <v>0</v>
      </c>
      <c r="J679" s="36">
        <f t="shared" si="158"/>
        <v>0</v>
      </c>
      <c r="K679" s="36">
        <f t="shared" si="158"/>
        <v>0</v>
      </c>
      <c r="L679" s="36">
        <f t="shared" si="158"/>
        <v>0</v>
      </c>
      <c r="M679" s="36">
        <f t="shared" si="158"/>
        <v>0</v>
      </c>
      <c r="N679" s="36">
        <f t="shared" si="158"/>
        <v>0</v>
      </c>
      <c r="O679" s="36">
        <f t="shared" si="158"/>
        <v>0</v>
      </c>
      <c r="P679" s="36">
        <f t="shared" si="158"/>
        <v>0</v>
      </c>
    </row>
    <row r="680" spans="2:16" ht="12" customHeight="1"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</row>
    <row r="681" spans="2:16" ht="12" customHeight="1"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</row>
    <row r="682" spans="2:16" ht="12" customHeight="1">
      <c r="B682" s="38" t="s">
        <v>83</v>
      </c>
      <c r="D682" s="39" t="e">
        <f t="shared" ref="D682:P682" si="159">+IF(D564=0,0,+D446/D564)/1000</f>
        <v>#REF!</v>
      </c>
      <c r="E682" s="39" t="e">
        <f t="shared" si="159"/>
        <v>#REF!</v>
      </c>
      <c r="F682" s="39" t="e">
        <f t="shared" si="159"/>
        <v>#REF!</v>
      </c>
      <c r="G682" s="39" t="e">
        <f t="shared" si="159"/>
        <v>#REF!</v>
      </c>
      <c r="H682" s="39" t="e">
        <f t="shared" si="159"/>
        <v>#REF!</v>
      </c>
      <c r="I682" s="39" t="e">
        <f t="shared" si="159"/>
        <v>#REF!</v>
      </c>
      <c r="J682" s="39">
        <f t="shared" si="159"/>
        <v>0</v>
      </c>
      <c r="K682" s="39">
        <f t="shared" si="159"/>
        <v>0</v>
      </c>
      <c r="L682" s="39">
        <f t="shared" si="159"/>
        <v>0</v>
      </c>
      <c r="M682" s="39">
        <f t="shared" si="159"/>
        <v>0</v>
      </c>
      <c r="N682" s="39">
        <f t="shared" si="159"/>
        <v>0</v>
      </c>
      <c r="O682" s="39">
        <f t="shared" si="159"/>
        <v>0</v>
      </c>
      <c r="P682" s="39" t="e">
        <f t="shared" si="159"/>
        <v>#REF!</v>
      </c>
    </row>
    <row r="683" spans="2:16" ht="12" customHeight="1"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</row>
    <row r="684" spans="2:16" ht="12" customHeight="1">
      <c r="B684" s="30" t="s">
        <v>84</v>
      </c>
      <c r="D684" s="36" t="e">
        <f t="shared" ref="D684:P687" si="160">+IF(D566=0,0,+D448/D566)/1000</f>
        <v>#REF!</v>
      </c>
      <c r="E684" s="36" t="e">
        <f t="shared" si="160"/>
        <v>#REF!</v>
      </c>
      <c r="F684" s="36" t="e">
        <f t="shared" si="160"/>
        <v>#REF!</v>
      </c>
      <c r="G684" s="36" t="e">
        <f t="shared" si="160"/>
        <v>#REF!</v>
      </c>
      <c r="H684" s="36" t="e">
        <f t="shared" si="160"/>
        <v>#REF!</v>
      </c>
      <c r="I684" s="36" t="e">
        <f t="shared" si="160"/>
        <v>#REF!</v>
      </c>
      <c r="J684" s="36" t="e">
        <f t="shared" si="160"/>
        <v>#REF!</v>
      </c>
      <c r="K684" s="36" t="e">
        <f t="shared" si="160"/>
        <v>#REF!</v>
      </c>
      <c r="L684" s="36" t="e">
        <f t="shared" si="160"/>
        <v>#REF!</v>
      </c>
      <c r="M684" s="36" t="e">
        <f t="shared" si="160"/>
        <v>#REF!</v>
      </c>
      <c r="N684" s="36" t="e">
        <f t="shared" si="160"/>
        <v>#REF!</v>
      </c>
      <c r="O684" s="36" t="e">
        <f t="shared" si="160"/>
        <v>#REF!</v>
      </c>
      <c r="P684" s="36" t="e">
        <f t="shared" si="160"/>
        <v>#REF!</v>
      </c>
    </row>
    <row r="685" spans="2:16" ht="12" customHeight="1">
      <c r="B685" s="30" t="s">
        <v>85</v>
      </c>
      <c r="D685" s="36" t="e">
        <f t="shared" si="160"/>
        <v>#REF!</v>
      </c>
      <c r="E685" s="36" t="e">
        <f t="shared" si="160"/>
        <v>#REF!</v>
      </c>
      <c r="F685" s="36" t="e">
        <f t="shared" si="160"/>
        <v>#REF!</v>
      </c>
      <c r="G685" s="36" t="e">
        <f t="shared" si="160"/>
        <v>#REF!</v>
      </c>
      <c r="H685" s="36" t="e">
        <f t="shared" si="160"/>
        <v>#REF!</v>
      </c>
      <c r="I685" s="36" t="e">
        <f t="shared" si="160"/>
        <v>#REF!</v>
      </c>
      <c r="J685" s="36" t="e">
        <f t="shared" si="160"/>
        <v>#REF!</v>
      </c>
      <c r="K685" s="36" t="e">
        <f t="shared" si="160"/>
        <v>#REF!</v>
      </c>
      <c r="L685" s="36" t="e">
        <f t="shared" si="160"/>
        <v>#REF!</v>
      </c>
      <c r="M685" s="36" t="e">
        <f t="shared" si="160"/>
        <v>#REF!</v>
      </c>
      <c r="N685" s="36" t="e">
        <f t="shared" si="160"/>
        <v>#REF!</v>
      </c>
      <c r="O685" s="36" t="e">
        <f t="shared" si="160"/>
        <v>#REF!</v>
      </c>
      <c r="P685" s="36" t="e">
        <f t="shared" si="160"/>
        <v>#REF!</v>
      </c>
    </row>
    <row r="686" spans="2:16" ht="12" customHeight="1">
      <c r="B686" s="30" t="s">
        <v>86</v>
      </c>
      <c r="D686" s="36">
        <f t="shared" si="160"/>
        <v>0</v>
      </c>
      <c r="E686" s="36">
        <f t="shared" si="160"/>
        <v>0</v>
      </c>
      <c r="F686" s="36">
        <f t="shared" si="160"/>
        <v>0</v>
      </c>
      <c r="G686" s="36">
        <f t="shared" si="160"/>
        <v>0</v>
      </c>
      <c r="H686" s="36" t="e">
        <f t="shared" si="160"/>
        <v>#REF!</v>
      </c>
      <c r="I686" s="36" t="e">
        <f t="shared" si="160"/>
        <v>#REF!</v>
      </c>
      <c r="J686" s="36" t="e">
        <f t="shared" si="160"/>
        <v>#REF!</v>
      </c>
      <c r="K686" s="36" t="e">
        <f t="shared" si="160"/>
        <v>#REF!</v>
      </c>
      <c r="L686" s="36" t="e">
        <f t="shared" si="160"/>
        <v>#REF!</v>
      </c>
      <c r="M686" s="36" t="e">
        <f t="shared" si="160"/>
        <v>#REF!</v>
      </c>
      <c r="N686" s="36" t="e">
        <f t="shared" si="160"/>
        <v>#REF!</v>
      </c>
      <c r="O686" s="36" t="e">
        <f t="shared" si="160"/>
        <v>#REF!</v>
      </c>
      <c r="P686" s="36" t="e">
        <f t="shared" si="160"/>
        <v>#REF!</v>
      </c>
    </row>
    <row r="687" spans="2:16" ht="12" customHeight="1">
      <c r="B687" s="30" t="s">
        <v>87</v>
      </c>
      <c r="D687" s="36" t="e">
        <f t="shared" si="160"/>
        <v>#REF!</v>
      </c>
      <c r="E687" s="36" t="e">
        <f t="shared" si="160"/>
        <v>#REF!</v>
      </c>
      <c r="F687" s="36" t="e">
        <f t="shared" si="160"/>
        <v>#REF!</v>
      </c>
      <c r="G687" s="36" t="e">
        <f t="shared" si="160"/>
        <v>#REF!</v>
      </c>
      <c r="H687" s="36" t="e">
        <f t="shared" si="160"/>
        <v>#REF!</v>
      </c>
      <c r="I687" s="36" t="e">
        <f t="shared" si="160"/>
        <v>#REF!</v>
      </c>
      <c r="J687" s="36" t="e">
        <f t="shared" si="160"/>
        <v>#REF!</v>
      </c>
      <c r="K687" s="36" t="e">
        <f t="shared" si="160"/>
        <v>#REF!</v>
      </c>
      <c r="L687" s="36" t="e">
        <f t="shared" si="160"/>
        <v>#REF!</v>
      </c>
      <c r="M687" s="36" t="e">
        <f t="shared" si="160"/>
        <v>#REF!</v>
      </c>
      <c r="N687" s="36" t="e">
        <f t="shared" si="160"/>
        <v>#REF!</v>
      </c>
      <c r="O687" s="36" t="e">
        <f t="shared" si="160"/>
        <v>#REF!</v>
      </c>
      <c r="P687" s="36" t="e">
        <f t="shared" si="160"/>
        <v>#REF!</v>
      </c>
    </row>
    <row r="688" spans="2:16" ht="12" customHeight="1"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</row>
    <row r="689" spans="2:16" ht="12" customHeight="1"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</row>
    <row r="690" spans="2:16" ht="12" customHeight="1">
      <c r="B690" s="38" t="s">
        <v>88</v>
      </c>
      <c r="D690" s="39" t="e">
        <f t="shared" ref="D690:P690" si="161">+IF(D572=0,0,+D454/D572)/1000</f>
        <v>#REF!</v>
      </c>
      <c r="E690" s="39" t="e">
        <f t="shared" si="161"/>
        <v>#REF!</v>
      </c>
      <c r="F690" s="39" t="e">
        <f t="shared" si="161"/>
        <v>#REF!</v>
      </c>
      <c r="G690" s="39" t="e">
        <f t="shared" si="161"/>
        <v>#REF!</v>
      </c>
      <c r="H690" s="39" t="e">
        <f t="shared" si="161"/>
        <v>#REF!</v>
      </c>
      <c r="I690" s="39" t="e">
        <f t="shared" si="161"/>
        <v>#REF!</v>
      </c>
      <c r="J690" s="39" t="e">
        <f t="shared" si="161"/>
        <v>#REF!</v>
      </c>
      <c r="K690" s="39" t="e">
        <f t="shared" si="161"/>
        <v>#REF!</v>
      </c>
      <c r="L690" s="39" t="e">
        <f t="shared" si="161"/>
        <v>#REF!</v>
      </c>
      <c r="M690" s="39" t="e">
        <f t="shared" si="161"/>
        <v>#REF!</v>
      </c>
      <c r="N690" s="39" t="e">
        <f t="shared" si="161"/>
        <v>#REF!</v>
      </c>
      <c r="O690" s="39" t="e">
        <f t="shared" si="161"/>
        <v>#REF!</v>
      </c>
      <c r="P690" s="39" t="e">
        <f t="shared" si="161"/>
        <v>#REF!</v>
      </c>
    </row>
    <row r="691" spans="2:16" ht="12" customHeight="1"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</row>
    <row r="692" spans="2:16" ht="12" customHeight="1">
      <c r="B692" s="30" t="s">
        <v>89</v>
      </c>
      <c r="D692" s="36" t="e">
        <f t="shared" ref="D692:P704" si="162">+IF(D574=0,0,+D456/D574)/1000</f>
        <v>#REF!</v>
      </c>
      <c r="E692" s="36" t="e">
        <f t="shared" si="162"/>
        <v>#REF!</v>
      </c>
      <c r="F692" s="36" t="e">
        <f t="shared" si="162"/>
        <v>#REF!</v>
      </c>
      <c r="G692" s="36" t="e">
        <f t="shared" si="162"/>
        <v>#REF!</v>
      </c>
      <c r="H692" s="36" t="e">
        <f t="shared" si="162"/>
        <v>#REF!</v>
      </c>
      <c r="I692" s="36" t="e">
        <f t="shared" si="162"/>
        <v>#REF!</v>
      </c>
      <c r="J692" s="36" t="e">
        <f t="shared" si="162"/>
        <v>#REF!</v>
      </c>
      <c r="K692" s="36" t="e">
        <f t="shared" si="162"/>
        <v>#REF!</v>
      </c>
      <c r="L692" s="36" t="e">
        <f t="shared" si="162"/>
        <v>#REF!</v>
      </c>
      <c r="M692" s="36" t="e">
        <f t="shared" si="162"/>
        <v>#REF!</v>
      </c>
      <c r="N692" s="36" t="e">
        <f t="shared" si="162"/>
        <v>#REF!</v>
      </c>
      <c r="O692" s="36" t="e">
        <f t="shared" si="162"/>
        <v>#REF!</v>
      </c>
      <c r="P692" s="36" t="e">
        <f t="shared" si="162"/>
        <v>#REF!</v>
      </c>
    </row>
    <row r="693" spans="2:16" ht="12" customHeight="1">
      <c r="B693" s="30" t="s">
        <v>90</v>
      </c>
      <c r="D693" s="36" t="e">
        <f t="shared" si="162"/>
        <v>#REF!</v>
      </c>
      <c r="E693" s="36" t="e">
        <f t="shared" si="162"/>
        <v>#REF!</v>
      </c>
      <c r="F693" s="36">
        <f t="shared" si="162"/>
        <v>0</v>
      </c>
      <c r="G693" s="36">
        <f t="shared" si="162"/>
        <v>0</v>
      </c>
      <c r="H693" s="36" t="e">
        <f t="shared" si="162"/>
        <v>#REF!</v>
      </c>
      <c r="I693" s="36" t="e">
        <f t="shared" si="162"/>
        <v>#REF!</v>
      </c>
      <c r="J693" s="36">
        <f t="shared" si="162"/>
        <v>0</v>
      </c>
      <c r="K693" s="36">
        <f t="shared" si="162"/>
        <v>0</v>
      </c>
      <c r="L693" s="36" t="e">
        <f t="shared" si="162"/>
        <v>#REF!</v>
      </c>
      <c r="M693" s="36" t="e">
        <f t="shared" si="162"/>
        <v>#REF!</v>
      </c>
      <c r="N693" s="36" t="e">
        <f t="shared" si="162"/>
        <v>#REF!</v>
      </c>
      <c r="O693" s="36" t="e">
        <f t="shared" si="162"/>
        <v>#REF!</v>
      </c>
      <c r="P693" s="36" t="e">
        <f t="shared" si="162"/>
        <v>#REF!</v>
      </c>
    </row>
    <row r="694" spans="2:16" ht="12" customHeight="1">
      <c r="B694" s="38" t="s">
        <v>91</v>
      </c>
      <c r="D694" s="39" t="e">
        <f t="shared" si="162"/>
        <v>#REF!</v>
      </c>
      <c r="E694" s="39" t="e">
        <f t="shared" si="162"/>
        <v>#REF!</v>
      </c>
      <c r="F694" s="39" t="e">
        <f t="shared" si="162"/>
        <v>#REF!</v>
      </c>
      <c r="G694" s="39" t="e">
        <f t="shared" si="162"/>
        <v>#REF!</v>
      </c>
      <c r="H694" s="39" t="e">
        <f t="shared" si="162"/>
        <v>#REF!</v>
      </c>
      <c r="I694" s="39" t="e">
        <f t="shared" si="162"/>
        <v>#REF!</v>
      </c>
      <c r="J694" s="39" t="e">
        <f t="shared" si="162"/>
        <v>#REF!</v>
      </c>
      <c r="K694" s="39" t="e">
        <f t="shared" si="162"/>
        <v>#REF!</v>
      </c>
      <c r="L694" s="39" t="e">
        <f t="shared" si="162"/>
        <v>#REF!</v>
      </c>
      <c r="M694" s="39" t="e">
        <f t="shared" si="162"/>
        <v>#REF!</v>
      </c>
      <c r="N694" s="39" t="e">
        <f t="shared" si="162"/>
        <v>#REF!</v>
      </c>
      <c r="O694" s="39" t="e">
        <f t="shared" si="162"/>
        <v>#REF!</v>
      </c>
      <c r="P694" s="39" t="e">
        <f t="shared" si="162"/>
        <v>#REF!</v>
      </c>
    </row>
    <row r="695" spans="2:16" ht="12" customHeight="1">
      <c r="B695" s="30" t="s">
        <v>72</v>
      </c>
      <c r="D695" s="36">
        <f t="shared" si="162"/>
        <v>0</v>
      </c>
      <c r="E695" s="36">
        <f t="shared" si="162"/>
        <v>0</v>
      </c>
      <c r="F695" s="36">
        <f t="shared" si="162"/>
        <v>0</v>
      </c>
      <c r="G695" s="36">
        <f t="shared" si="162"/>
        <v>0</v>
      </c>
      <c r="H695" s="36">
        <f t="shared" si="162"/>
        <v>0</v>
      </c>
      <c r="I695" s="36">
        <f t="shared" si="162"/>
        <v>0</v>
      </c>
      <c r="J695" s="36">
        <f t="shared" si="162"/>
        <v>0</v>
      </c>
      <c r="K695" s="36">
        <f t="shared" si="162"/>
        <v>0</v>
      </c>
      <c r="L695" s="36">
        <f t="shared" si="162"/>
        <v>0</v>
      </c>
      <c r="M695" s="36">
        <f t="shared" si="162"/>
        <v>0</v>
      </c>
      <c r="N695" s="36">
        <f t="shared" si="162"/>
        <v>0</v>
      </c>
      <c r="O695" s="36">
        <f t="shared" si="162"/>
        <v>0</v>
      </c>
      <c r="P695" s="36">
        <f t="shared" si="162"/>
        <v>0</v>
      </c>
    </row>
    <row r="696" spans="2:16" ht="12" customHeight="1">
      <c r="B696" s="30" t="s">
        <v>74</v>
      </c>
      <c r="D696" s="36">
        <f t="shared" si="162"/>
        <v>0</v>
      </c>
      <c r="E696" s="36">
        <f t="shared" si="162"/>
        <v>0</v>
      </c>
      <c r="F696" s="36">
        <f t="shared" si="162"/>
        <v>0</v>
      </c>
      <c r="G696" s="36">
        <f t="shared" si="162"/>
        <v>0</v>
      </c>
      <c r="H696" s="36">
        <f t="shared" si="162"/>
        <v>0</v>
      </c>
      <c r="I696" s="36">
        <f t="shared" si="162"/>
        <v>0</v>
      </c>
      <c r="J696" s="36">
        <f t="shared" si="162"/>
        <v>0</v>
      </c>
      <c r="K696" s="36">
        <f t="shared" si="162"/>
        <v>0</v>
      </c>
      <c r="L696" s="36">
        <f t="shared" si="162"/>
        <v>0</v>
      </c>
      <c r="M696" s="36">
        <f t="shared" si="162"/>
        <v>0</v>
      </c>
      <c r="N696" s="36">
        <f t="shared" si="162"/>
        <v>0</v>
      </c>
      <c r="O696" s="36">
        <f t="shared" si="162"/>
        <v>0</v>
      </c>
      <c r="P696" s="36">
        <f t="shared" si="162"/>
        <v>0</v>
      </c>
    </row>
    <row r="697" spans="2:16" ht="12" customHeight="1">
      <c r="B697" s="38" t="s">
        <v>92</v>
      </c>
      <c r="D697" s="39">
        <f t="shared" si="162"/>
        <v>0</v>
      </c>
      <c r="E697" s="39">
        <f t="shared" si="162"/>
        <v>0</v>
      </c>
      <c r="F697" s="39">
        <f t="shared" si="162"/>
        <v>0</v>
      </c>
      <c r="G697" s="39">
        <f t="shared" si="162"/>
        <v>0</v>
      </c>
      <c r="H697" s="39">
        <f t="shared" si="162"/>
        <v>0</v>
      </c>
      <c r="I697" s="39">
        <f t="shared" si="162"/>
        <v>0</v>
      </c>
      <c r="J697" s="39">
        <f t="shared" si="162"/>
        <v>0</v>
      </c>
      <c r="K697" s="39">
        <f t="shared" si="162"/>
        <v>0</v>
      </c>
      <c r="L697" s="39">
        <f t="shared" si="162"/>
        <v>0</v>
      </c>
      <c r="M697" s="39">
        <f t="shared" si="162"/>
        <v>0</v>
      </c>
      <c r="N697" s="39">
        <f t="shared" si="162"/>
        <v>0</v>
      </c>
      <c r="O697" s="39">
        <f t="shared" si="162"/>
        <v>0</v>
      </c>
      <c r="P697" s="39">
        <f t="shared" si="162"/>
        <v>0</v>
      </c>
    </row>
    <row r="698" spans="2:16" ht="12" customHeight="1">
      <c r="B698" s="30" t="s">
        <v>93</v>
      </c>
      <c r="D698" s="36">
        <f t="shared" si="162"/>
        <v>0</v>
      </c>
      <c r="E698" s="36">
        <f t="shared" si="162"/>
        <v>0</v>
      </c>
      <c r="F698" s="36">
        <f t="shared" si="162"/>
        <v>0</v>
      </c>
      <c r="G698" s="36">
        <f t="shared" si="162"/>
        <v>0</v>
      </c>
      <c r="H698" s="36">
        <f t="shared" si="162"/>
        <v>0</v>
      </c>
      <c r="I698" s="36">
        <f t="shared" si="162"/>
        <v>0</v>
      </c>
      <c r="J698" s="36">
        <f t="shared" si="162"/>
        <v>0</v>
      </c>
      <c r="K698" s="36">
        <f t="shared" si="162"/>
        <v>0</v>
      </c>
      <c r="L698" s="36">
        <f t="shared" si="162"/>
        <v>0</v>
      </c>
      <c r="M698" s="36">
        <f t="shared" si="162"/>
        <v>0</v>
      </c>
      <c r="N698" s="36">
        <f t="shared" si="162"/>
        <v>0</v>
      </c>
      <c r="O698" s="36">
        <f t="shared" si="162"/>
        <v>0</v>
      </c>
      <c r="P698" s="36">
        <f t="shared" si="162"/>
        <v>0</v>
      </c>
    </row>
    <row r="699" spans="2:16" ht="12" customHeight="1">
      <c r="B699" s="30" t="s">
        <v>94</v>
      </c>
      <c r="D699" s="36">
        <f t="shared" si="162"/>
        <v>0</v>
      </c>
      <c r="E699" s="36">
        <f t="shared" si="162"/>
        <v>0</v>
      </c>
      <c r="F699" s="36">
        <f t="shared" si="162"/>
        <v>0</v>
      </c>
      <c r="G699" s="36">
        <f t="shared" si="162"/>
        <v>0</v>
      </c>
      <c r="H699" s="36">
        <f t="shared" si="162"/>
        <v>0</v>
      </c>
      <c r="I699" s="36">
        <f t="shared" si="162"/>
        <v>0</v>
      </c>
      <c r="J699" s="36">
        <f t="shared" si="162"/>
        <v>0</v>
      </c>
      <c r="K699" s="36">
        <f t="shared" si="162"/>
        <v>0</v>
      </c>
      <c r="L699" s="36">
        <f t="shared" si="162"/>
        <v>0</v>
      </c>
      <c r="M699" s="36">
        <f t="shared" si="162"/>
        <v>0</v>
      </c>
      <c r="N699" s="36">
        <f t="shared" si="162"/>
        <v>0</v>
      </c>
      <c r="O699" s="36">
        <f t="shared" si="162"/>
        <v>0</v>
      </c>
      <c r="P699" s="36">
        <f t="shared" si="162"/>
        <v>0</v>
      </c>
    </row>
    <row r="700" spans="2:16" ht="12" customHeight="1">
      <c r="B700" s="30" t="s">
        <v>95</v>
      </c>
      <c r="D700" s="36">
        <f t="shared" si="162"/>
        <v>0</v>
      </c>
      <c r="E700" s="36">
        <f t="shared" si="162"/>
        <v>0</v>
      </c>
      <c r="F700" s="36">
        <f t="shared" si="162"/>
        <v>0</v>
      </c>
      <c r="G700" s="36">
        <f t="shared" si="162"/>
        <v>0</v>
      </c>
      <c r="H700" s="36">
        <f t="shared" si="162"/>
        <v>0</v>
      </c>
      <c r="I700" s="36">
        <f t="shared" si="162"/>
        <v>0</v>
      </c>
      <c r="J700" s="36">
        <f t="shared" si="162"/>
        <v>0</v>
      </c>
      <c r="K700" s="36">
        <f t="shared" si="162"/>
        <v>0</v>
      </c>
      <c r="L700" s="36">
        <f t="shared" si="162"/>
        <v>0</v>
      </c>
      <c r="M700" s="36">
        <f t="shared" si="162"/>
        <v>0</v>
      </c>
      <c r="N700" s="36">
        <f t="shared" si="162"/>
        <v>0</v>
      </c>
      <c r="O700" s="36">
        <f t="shared" si="162"/>
        <v>0</v>
      </c>
      <c r="P700" s="36">
        <f t="shared" si="162"/>
        <v>0</v>
      </c>
    </row>
    <row r="701" spans="2:16" ht="12" customHeight="1">
      <c r="B701" s="30" t="s">
        <v>96</v>
      </c>
      <c r="D701" s="36">
        <f t="shared" si="162"/>
        <v>0</v>
      </c>
      <c r="E701" s="36">
        <f t="shared" si="162"/>
        <v>0</v>
      </c>
      <c r="F701" s="36">
        <f t="shared" si="162"/>
        <v>0</v>
      </c>
      <c r="G701" s="36">
        <f t="shared" si="162"/>
        <v>0</v>
      </c>
      <c r="H701" s="36">
        <f t="shared" si="162"/>
        <v>0</v>
      </c>
      <c r="I701" s="36">
        <f t="shared" si="162"/>
        <v>0</v>
      </c>
      <c r="J701" s="36">
        <f t="shared" si="162"/>
        <v>0</v>
      </c>
      <c r="K701" s="36">
        <f t="shared" si="162"/>
        <v>0</v>
      </c>
      <c r="L701" s="36">
        <f t="shared" si="162"/>
        <v>0</v>
      </c>
      <c r="M701" s="36">
        <f t="shared" si="162"/>
        <v>0</v>
      </c>
      <c r="N701" s="36">
        <f t="shared" si="162"/>
        <v>0</v>
      </c>
      <c r="O701" s="36">
        <f t="shared" si="162"/>
        <v>0</v>
      </c>
      <c r="P701" s="36">
        <f t="shared" si="162"/>
        <v>0</v>
      </c>
    </row>
    <row r="702" spans="2:16" ht="12" customHeight="1">
      <c r="B702" s="38" t="s">
        <v>97</v>
      </c>
      <c r="D702" s="39">
        <f t="shared" si="162"/>
        <v>0</v>
      </c>
      <c r="E702" s="39">
        <f t="shared" si="162"/>
        <v>0</v>
      </c>
      <c r="F702" s="39">
        <f t="shared" si="162"/>
        <v>0</v>
      </c>
      <c r="G702" s="39">
        <f t="shared" si="162"/>
        <v>0</v>
      </c>
      <c r="H702" s="39">
        <f t="shared" si="162"/>
        <v>0</v>
      </c>
      <c r="I702" s="39">
        <f t="shared" si="162"/>
        <v>0</v>
      </c>
      <c r="J702" s="39">
        <f t="shared" si="162"/>
        <v>0</v>
      </c>
      <c r="K702" s="39">
        <f t="shared" si="162"/>
        <v>0</v>
      </c>
      <c r="L702" s="39">
        <f t="shared" si="162"/>
        <v>0</v>
      </c>
      <c r="M702" s="39">
        <f t="shared" si="162"/>
        <v>0</v>
      </c>
      <c r="N702" s="39">
        <f t="shared" si="162"/>
        <v>0</v>
      </c>
      <c r="O702" s="39">
        <f t="shared" si="162"/>
        <v>0</v>
      </c>
      <c r="P702" s="39">
        <f t="shared" si="162"/>
        <v>0</v>
      </c>
    </row>
    <row r="703" spans="2:16" s="40" customFormat="1" ht="12" customHeight="1">
      <c r="B703" s="40" t="s">
        <v>98</v>
      </c>
      <c r="D703" s="36">
        <f>+IF(D585=0,0,+D467/D585)/1000</f>
        <v>0</v>
      </c>
      <c r="E703" s="36">
        <f t="shared" si="162"/>
        <v>0</v>
      </c>
      <c r="F703" s="36">
        <f t="shared" si="162"/>
        <v>0</v>
      </c>
      <c r="G703" s="36">
        <f t="shared" si="162"/>
        <v>0</v>
      </c>
      <c r="H703" s="36">
        <f t="shared" si="162"/>
        <v>0</v>
      </c>
      <c r="I703" s="36">
        <f t="shared" si="162"/>
        <v>0</v>
      </c>
      <c r="J703" s="36">
        <f t="shared" si="162"/>
        <v>0</v>
      </c>
      <c r="K703" s="36">
        <f t="shared" si="162"/>
        <v>0</v>
      </c>
      <c r="L703" s="36">
        <f t="shared" si="162"/>
        <v>0</v>
      </c>
      <c r="M703" s="36">
        <f t="shared" si="162"/>
        <v>0</v>
      </c>
      <c r="N703" s="36">
        <f t="shared" si="162"/>
        <v>0</v>
      </c>
      <c r="O703" s="36">
        <f t="shared" si="162"/>
        <v>0</v>
      </c>
      <c r="P703" s="36">
        <f t="shared" si="162"/>
        <v>0</v>
      </c>
    </row>
    <row r="704" spans="2:16" s="40" customFormat="1" ht="12" customHeight="1">
      <c r="B704" s="38" t="s">
        <v>88</v>
      </c>
      <c r="C704" s="30"/>
      <c r="D704" s="39">
        <f>+IF(D586=0,0,+D468/D586)/1000</f>
        <v>0</v>
      </c>
      <c r="E704" s="39">
        <f t="shared" si="162"/>
        <v>0</v>
      </c>
      <c r="F704" s="39">
        <f t="shared" si="162"/>
        <v>0</v>
      </c>
      <c r="G704" s="39">
        <f t="shared" si="162"/>
        <v>0</v>
      </c>
      <c r="H704" s="39">
        <f t="shared" si="162"/>
        <v>0</v>
      </c>
      <c r="I704" s="39">
        <f t="shared" si="162"/>
        <v>0</v>
      </c>
      <c r="J704" s="39">
        <f t="shared" si="162"/>
        <v>0</v>
      </c>
      <c r="K704" s="39">
        <f t="shared" si="162"/>
        <v>0</v>
      </c>
      <c r="L704" s="39">
        <f t="shared" si="162"/>
        <v>0</v>
      </c>
      <c r="M704" s="39">
        <f t="shared" si="162"/>
        <v>0</v>
      </c>
      <c r="N704" s="39">
        <f t="shared" si="162"/>
        <v>0</v>
      </c>
      <c r="O704" s="39">
        <f t="shared" si="162"/>
        <v>0</v>
      </c>
      <c r="P704" s="39">
        <f t="shared" si="162"/>
        <v>0</v>
      </c>
    </row>
    <row r="705" spans="2:16" ht="12" customHeight="1">
      <c r="B705" s="30" t="s">
        <v>99</v>
      </c>
      <c r="D705" s="36">
        <f t="shared" ref="D705:P706" si="163">+IF(D587=0,0,+D469/D587)/1000</f>
        <v>0</v>
      </c>
      <c r="E705" s="36">
        <f t="shared" si="163"/>
        <v>0</v>
      </c>
      <c r="F705" s="36">
        <f t="shared" si="163"/>
        <v>0</v>
      </c>
      <c r="G705" s="36">
        <f t="shared" si="163"/>
        <v>0</v>
      </c>
      <c r="H705" s="36">
        <f t="shared" si="163"/>
        <v>0</v>
      </c>
      <c r="I705" s="36">
        <f t="shared" si="163"/>
        <v>0</v>
      </c>
      <c r="J705" s="36">
        <f t="shared" si="163"/>
        <v>0</v>
      </c>
      <c r="K705" s="36">
        <f t="shared" si="163"/>
        <v>0</v>
      </c>
      <c r="L705" s="36">
        <f t="shared" si="163"/>
        <v>0</v>
      </c>
      <c r="M705" s="36">
        <f t="shared" si="163"/>
        <v>0</v>
      </c>
      <c r="N705" s="36">
        <f t="shared" si="163"/>
        <v>0</v>
      </c>
      <c r="O705" s="36">
        <f t="shared" si="163"/>
        <v>0</v>
      </c>
      <c r="P705" s="36">
        <f t="shared" si="163"/>
        <v>0</v>
      </c>
    </row>
    <row r="706" spans="2:16" ht="12" customHeight="1">
      <c r="B706" s="38" t="s">
        <v>100</v>
      </c>
      <c r="D706" s="39" t="e">
        <f t="shared" si="163"/>
        <v>#REF!</v>
      </c>
      <c r="E706" s="39" t="e">
        <f t="shared" si="163"/>
        <v>#REF!</v>
      </c>
      <c r="F706" s="39" t="e">
        <f t="shared" si="163"/>
        <v>#REF!</v>
      </c>
      <c r="G706" s="39" t="e">
        <f t="shared" si="163"/>
        <v>#REF!</v>
      </c>
      <c r="H706" s="39" t="e">
        <f t="shared" si="163"/>
        <v>#REF!</v>
      </c>
      <c r="I706" s="39" t="e">
        <f t="shared" si="163"/>
        <v>#REF!</v>
      </c>
      <c r="J706" s="39" t="e">
        <f t="shared" si="163"/>
        <v>#REF!</v>
      </c>
      <c r="K706" s="39" t="e">
        <f t="shared" si="163"/>
        <v>#REF!</v>
      </c>
      <c r="L706" s="39" t="e">
        <f t="shared" si="163"/>
        <v>#REF!</v>
      </c>
      <c r="M706" s="39" t="e">
        <f t="shared" si="163"/>
        <v>#REF!</v>
      </c>
      <c r="N706" s="39" t="e">
        <f t="shared" si="163"/>
        <v>#REF!</v>
      </c>
      <c r="O706" s="39" t="e">
        <f t="shared" si="163"/>
        <v>#REF!</v>
      </c>
      <c r="P706" s="39" t="e">
        <f t="shared" si="163"/>
        <v>#REF!</v>
      </c>
    </row>
    <row r="707" spans="2:16" ht="12" customHeight="1"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</row>
    <row r="708" spans="2:16" ht="12" customHeight="1">
      <c r="B708" s="41" t="s">
        <v>121</v>
      </c>
      <c r="D708" s="42" t="e">
        <f t="shared" ref="D708:P708" si="164">+IF(D590=0,0,+D472/D590)/1000</f>
        <v>#REF!</v>
      </c>
      <c r="E708" s="42" t="e">
        <f t="shared" si="164"/>
        <v>#REF!</v>
      </c>
      <c r="F708" s="42" t="e">
        <f t="shared" si="164"/>
        <v>#REF!</v>
      </c>
      <c r="G708" s="42" t="e">
        <f t="shared" si="164"/>
        <v>#REF!</v>
      </c>
      <c r="H708" s="42" t="e">
        <f t="shared" si="164"/>
        <v>#REF!</v>
      </c>
      <c r="I708" s="42" t="e">
        <f t="shared" si="164"/>
        <v>#REF!</v>
      </c>
      <c r="J708" s="42" t="e">
        <f t="shared" si="164"/>
        <v>#REF!</v>
      </c>
      <c r="K708" s="42" t="e">
        <f t="shared" si="164"/>
        <v>#REF!</v>
      </c>
      <c r="L708" s="42" t="e">
        <f t="shared" si="164"/>
        <v>#REF!</v>
      </c>
      <c r="M708" s="42" t="e">
        <f t="shared" si="164"/>
        <v>#REF!</v>
      </c>
      <c r="N708" s="42" t="e">
        <f t="shared" si="164"/>
        <v>#REF!</v>
      </c>
      <c r="O708" s="42" t="e">
        <f t="shared" si="164"/>
        <v>#REF!</v>
      </c>
      <c r="P708" s="42" t="e">
        <f t="shared" si="164"/>
        <v>#REF!</v>
      </c>
    </row>
    <row r="709" spans="2:16" ht="12" customHeight="1">
      <c r="B709" s="40"/>
      <c r="C709" s="40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</row>
    <row r="710" spans="2:16" ht="12" customHeight="1">
      <c r="B710" s="40"/>
      <c r="C710" s="40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</row>
    <row r="711" spans="2:16" ht="12" customHeight="1">
      <c r="B711" s="34" t="s">
        <v>125</v>
      </c>
      <c r="D711" s="49">
        <f>+'[3]BG-08'!E411-D731-D752</f>
        <v>5821226345.159997</v>
      </c>
      <c r="E711" s="49">
        <f>+'[3]BG-08'!F411-E731-E752</f>
        <v>7434269140.7000017</v>
      </c>
      <c r="F711" s="49">
        <f>+'[3]BG-08'!G411-F731-F752</f>
        <v>8069970062.1500006</v>
      </c>
      <c r="G711" s="49">
        <f>+'[3]BG-08'!H411-G731-G752</f>
        <v>8381125130.7600002</v>
      </c>
      <c r="H711" s="49">
        <f>+'[3]BG-08'!I411-H731-H752</f>
        <v>9245825689.4500027</v>
      </c>
      <c r="I711" s="49">
        <f>+'[3]BG-08'!J411-I731-I752</f>
        <v>9195559886.3099995</v>
      </c>
      <c r="J711" s="49">
        <f>+'[3]BG-08'!K411-J731-J752</f>
        <v>9854342158.1900005</v>
      </c>
      <c r="K711" s="49">
        <f>+'[3]BG-08'!L411-K731-K752</f>
        <v>9876466481.159996</v>
      </c>
      <c r="L711" s="49">
        <f>+'[3]BG-08'!M411-L731-L752</f>
        <v>9506148993.8799973</v>
      </c>
      <c r="M711" s="49">
        <f>+'[3]BG-08'!N411-M731-M752</f>
        <v>12260078754.370003</v>
      </c>
      <c r="N711" s="49">
        <f>+'[3]BG-08'!O411-N731-N752</f>
        <v>11018307576.820007</v>
      </c>
      <c r="O711" s="49">
        <f>+'[3]BG-08'!P411-O731-O752</f>
        <v>15717398831.989994</v>
      </c>
      <c r="P711" s="49">
        <f>CHOOSE([3]MES!$E$10,SUM(D711),SUM(D711:E711),SUM(D711:F711),SUM(D711:G711),SUM(D711:H711),SUM(D711:I711),SUM(D711:J711),SUM(D711:K711),SUM(D711:L711),SUM(D711:M711),SUM(D711:N711),SUM(D711:O711))</f>
        <v>116380719050.94</v>
      </c>
    </row>
    <row r="712" spans="2:16" ht="12" customHeight="1">
      <c r="B712" s="30" t="s">
        <v>126</v>
      </c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>
        <f>CHOOSE([3]MES!$E$10,SUM(D712),SUM(D712:E712),SUM(D712:F712),SUM(D712:G712),SUM(D712:H712),SUM(D712:I712),SUM(D712:J712),SUM(D712:K712),SUM(D712:L712),SUM(D712:M712),SUM(D712:N712),SUM(D712:O712))</f>
        <v>0</v>
      </c>
    </row>
    <row r="713" spans="2:16" ht="12" customHeight="1">
      <c r="B713" s="30" t="s">
        <v>127</v>
      </c>
      <c r="D713" s="36" t="e">
        <f>+D711-D712-D715-D718-D721-D716-D719-D722</f>
        <v>#REF!</v>
      </c>
      <c r="E713" s="36" t="e">
        <f t="shared" ref="E713:O713" si="165">+E711-E712-E715-E718-E721-E716-E719-E722</f>
        <v>#REF!</v>
      </c>
      <c r="F713" s="36" t="e">
        <f t="shared" si="165"/>
        <v>#REF!</v>
      </c>
      <c r="G713" s="36" t="e">
        <f t="shared" si="165"/>
        <v>#REF!</v>
      </c>
      <c r="H713" s="36" t="e">
        <f t="shared" si="165"/>
        <v>#REF!</v>
      </c>
      <c r="I713" s="36" t="e">
        <f t="shared" si="165"/>
        <v>#REF!</v>
      </c>
      <c r="J713" s="36" t="e">
        <f t="shared" si="165"/>
        <v>#REF!</v>
      </c>
      <c r="K713" s="36" t="e">
        <f t="shared" si="165"/>
        <v>#REF!</v>
      </c>
      <c r="L713" s="36" t="e">
        <f t="shared" si="165"/>
        <v>#REF!</v>
      </c>
      <c r="M713" s="36" t="e">
        <f t="shared" si="165"/>
        <v>#REF!</v>
      </c>
      <c r="N713" s="36" t="e">
        <f t="shared" si="165"/>
        <v>#REF!</v>
      </c>
      <c r="O713" s="36" t="e">
        <f t="shared" si="165"/>
        <v>#REF!</v>
      </c>
      <c r="P713" s="36" t="e">
        <f>CHOOSE([3]MES!$E$10,SUM(D713),SUM(D713:E713),SUM(D713:F713),SUM(D713:G713),SUM(D713:H713),SUM(D713:I713),SUM(D713:J713),SUM(D713:K713),SUM(D713:L713),SUM(D713:M713),SUM(D713:N713),SUM(D713:O713))</f>
        <v>#REF!</v>
      </c>
    </row>
    <row r="714" spans="2:16" ht="12" customHeight="1">
      <c r="B714" s="38" t="s">
        <v>128</v>
      </c>
      <c r="D714" s="39" t="e">
        <f>SUM(D712:D713)</f>
        <v>#REF!</v>
      </c>
      <c r="E714" s="39" t="e">
        <f t="shared" ref="E714:P714" si="166">SUM(E712:E713)</f>
        <v>#REF!</v>
      </c>
      <c r="F714" s="39" t="e">
        <f t="shared" si="166"/>
        <v>#REF!</v>
      </c>
      <c r="G714" s="39" t="e">
        <f t="shared" si="166"/>
        <v>#REF!</v>
      </c>
      <c r="H714" s="39" t="e">
        <f t="shared" si="166"/>
        <v>#REF!</v>
      </c>
      <c r="I714" s="39" t="e">
        <f t="shared" si="166"/>
        <v>#REF!</v>
      </c>
      <c r="J714" s="39" t="e">
        <f t="shared" si="166"/>
        <v>#REF!</v>
      </c>
      <c r="K714" s="39" t="e">
        <f t="shared" si="166"/>
        <v>#REF!</v>
      </c>
      <c r="L714" s="39" t="e">
        <f t="shared" si="166"/>
        <v>#REF!</v>
      </c>
      <c r="M714" s="39" t="e">
        <f t="shared" si="166"/>
        <v>#REF!</v>
      </c>
      <c r="N714" s="39" t="e">
        <f t="shared" si="166"/>
        <v>#REF!</v>
      </c>
      <c r="O714" s="39" t="e">
        <f t="shared" si="166"/>
        <v>#REF!</v>
      </c>
      <c r="P714" s="39" t="e">
        <f t="shared" si="166"/>
        <v>#REF!</v>
      </c>
    </row>
    <row r="715" spans="2:16" ht="12" customHeight="1">
      <c r="B715" s="30" t="s">
        <v>129</v>
      </c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>
        <f>CHOOSE([3]MES!$E$10,SUM(D715),SUM(D715:E715),SUM(D715:F715),SUM(D715:G715),SUM(D715:H715),SUM(D715:I715),SUM(D715:J715),SUM(D715:K715),SUM(D715:L715),SUM(D715:M715),SUM(D715:N715),SUM(D715:O715))</f>
        <v>0</v>
      </c>
    </row>
    <row r="716" spans="2:16" ht="12" customHeight="1">
      <c r="B716" s="30" t="s">
        <v>130</v>
      </c>
      <c r="D716" s="36" t="e">
        <f>IF(((+D$711-D$728)/(+D$413-D$365-D$411))=0,0,+((+D$387/(+D$413-D$365-D$411))*(+D$711-D712-D715-D720-D721)))</f>
        <v>#REF!</v>
      </c>
      <c r="E716" s="36" t="e">
        <f t="shared" ref="E716:O716" si="167">IF(((+E$711-E$728)/(+E$413-E$365-E$411))=0,0,+((+E$387/(+E$413-E$365-E$411))*(+E$711-E712-E715-E720-E721)))</f>
        <v>#REF!</v>
      </c>
      <c r="F716" s="36" t="e">
        <f t="shared" si="167"/>
        <v>#REF!</v>
      </c>
      <c r="G716" s="36" t="e">
        <f t="shared" si="167"/>
        <v>#REF!</v>
      </c>
      <c r="H716" s="36" t="e">
        <f t="shared" si="167"/>
        <v>#REF!</v>
      </c>
      <c r="I716" s="36" t="e">
        <f t="shared" si="167"/>
        <v>#REF!</v>
      </c>
      <c r="J716" s="36" t="e">
        <f t="shared" si="167"/>
        <v>#REF!</v>
      </c>
      <c r="K716" s="36" t="e">
        <f t="shared" si="167"/>
        <v>#REF!</v>
      </c>
      <c r="L716" s="36" t="e">
        <f t="shared" si="167"/>
        <v>#REF!</v>
      </c>
      <c r="M716" s="36" t="e">
        <f t="shared" si="167"/>
        <v>#REF!</v>
      </c>
      <c r="N716" s="36" t="e">
        <f t="shared" si="167"/>
        <v>#REF!</v>
      </c>
      <c r="O716" s="36" t="e">
        <f t="shared" si="167"/>
        <v>#REF!</v>
      </c>
      <c r="P716" s="36" t="e">
        <f>CHOOSE([3]MES!$E$10,SUM(D716),SUM(D716:E716),SUM(D716:F716),SUM(D716:G716),SUM(D716:H716),SUM(D716:I716),SUM(D716:J716),SUM(D716:K716),SUM(D716:L716),SUM(D716:M716),SUM(D716:N716),SUM(D716:O716))</f>
        <v>#REF!</v>
      </c>
    </row>
    <row r="717" spans="2:16" ht="12" customHeight="1">
      <c r="B717" s="38" t="s">
        <v>131</v>
      </c>
      <c r="D717" s="39" t="e">
        <f t="shared" ref="D717:P717" si="168">SUM(D715:D716)</f>
        <v>#REF!</v>
      </c>
      <c r="E717" s="39" t="e">
        <f t="shared" si="168"/>
        <v>#REF!</v>
      </c>
      <c r="F717" s="39" t="e">
        <f t="shared" si="168"/>
        <v>#REF!</v>
      </c>
      <c r="G717" s="39" t="e">
        <f t="shared" si="168"/>
        <v>#REF!</v>
      </c>
      <c r="H717" s="39" t="e">
        <f t="shared" si="168"/>
        <v>#REF!</v>
      </c>
      <c r="I717" s="39" t="e">
        <f t="shared" si="168"/>
        <v>#REF!</v>
      </c>
      <c r="J717" s="39" t="e">
        <f t="shared" si="168"/>
        <v>#REF!</v>
      </c>
      <c r="K717" s="39" t="e">
        <f t="shared" si="168"/>
        <v>#REF!</v>
      </c>
      <c r="L717" s="39" t="e">
        <f t="shared" si="168"/>
        <v>#REF!</v>
      </c>
      <c r="M717" s="39" t="e">
        <f t="shared" si="168"/>
        <v>#REF!</v>
      </c>
      <c r="N717" s="39" t="e">
        <f t="shared" si="168"/>
        <v>#REF!</v>
      </c>
      <c r="O717" s="39" t="e">
        <f t="shared" si="168"/>
        <v>#REF!</v>
      </c>
      <c r="P717" s="39" t="e">
        <f t="shared" si="168"/>
        <v>#REF!</v>
      </c>
    </row>
    <row r="718" spans="2:16" ht="12" customHeight="1">
      <c r="B718" s="30" t="s">
        <v>132</v>
      </c>
      <c r="D718" s="36" t="e">
        <f t="array" ref="D718">SUM(IF("GVI"='[3]B-GP'!$Y$6112:$Y$12041,1,0)*IF("52"='[3]B-GP'!$C$6112:$C$12041,1,0)*('[3]B-GP'!M$6112:M$12041))-D719</f>
        <v>#REF!</v>
      </c>
      <c r="E718" s="36" t="e">
        <f t="array" ref="E718">SUM(IF("GVI"='[3]B-GP'!$Y$6112:$Y$12041,1,0)*IF("52"='[3]B-GP'!$C$6112:$C$12041,1,0)*('[3]B-GP'!N$6112:N$12041))-E719</f>
        <v>#REF!</v>
      </c>
      <c r="F718" s="36" t="e">
        <f t="array" ref="F718">SUM(IF("GVI"='[3]B-GP'!$Y$6112:$Y$12041,1,0)*IF("52"='[3]B-GP'!$C$6112:$C$12041,1,0)*('[3]B-GP'!O$6112:O$12041))-F719</f>
        <v>#REF!</v>
      </c>
      <c r="G718" s="36" t="e">
        <f t="array" ref="G718">SUM(IF("GVI"='[3]B-GP'!$Y$6112:$Y$12041,1,0)*IF("52"='[3]B-GP'!$C$6112:$C$12041,1,0)*('[3]B-GP'!P$6112:P$12041))-G719</f>
        <v>#REF!</v>
      </c>
      <c r="H718" s="36" t="e">
        <f t="array" ref="H718">SUM(IF("GVI"='[3]B-GP'!$Y$6112:$Y$12041,1,0)*IF("52"='[3]B-GP'!$C$6112:$C$12041,1,0)*('[3]B-GP'!Q$6112:Q$12041))-H719</f>
        <v>#REF!</v>
      </c>
      <c r="I718" s="36" t="e">
        <f t="array" ref="I718">SUM(IF("GVI"='[3]B-GP'!$Y$6112:$Y$12041,1,0)*IF("52"='[3]B-GP'!$C$6112:$C$12041,1,0)*('[3]B-GP'!R$6112:R$12041))-I719</f>
        <v>#REF!</v>
      </c>
      <c r="J718" s="36" t="e">
        <f t="array" ref="J718">SUM(IF("GVI"='[3]B-GP'!$Y$6112:$Y$12041,1,0)*IF("52"='[3]B-GP'!$C$6112:$C$12041,1,0)*('[3]B-GP'!S$6112:S$12041))-J719</f>
        <v>#REF!</v>
      </c>
      <c r="K718" s="36" t="e">
        <f t="array" ref="K718">SUM(IF("GVI"='[3]B-GP'!$Y$6112:$Y$12041,1,0)*IF("52"='[3]B-GP'!$C$6112:$C$12041,1,0)*('[3]B-GP'!T$6112:T$12041))-K719</f>
        <v>#REF!</v>
      </c>
      <c r="L718" s="36" t="e">
        <f t="array" ref="L718">SUM(IF("GVI"='[3]B-GP'!$Y$6112:$Y$12041,1,0)*IF("52"='[3]B-GP'!$C$6112:$C$12041,1,0)*('[3]B-GP'!U$6112:U$12041))-L719</f>
        <v>#REF!</v>
      </c>
      <c r="M718" s="36" t="e">
        <f t="array" ref="M718">SUM(IF("GVI"='[3]B-GP'!$Y$6112:$Y$12041,1,0)*IF("52"='[3]B-GP'!$C$6112:$C$12041,1,0)*('[3]B-GP'!V$6112:V$12041))-M719</f>
        <v>#REF!</v>
      </c>
      <c r="N718" s="36" t="e">
        <f t="array" ref="N718">SUM(IF("GVI"='[3]B-GP'!$Y$6112:$Y$12041,1,0)*IF("52"='[3]B-GP'!$C$6112:$C$12041,1,0)*('[3]B-GP'!W$6112:W$12041))-N719</f>
        <v>#REF!</v>
      </c>
      <c r="O718" s="36" t="e">
        <f t="array" ref="O718">SUM(IF("GVI"='[3]B-GP'!$Y$6112:$Y$12041,1,0)*IF("52"='[3]B-GP'!$C$6112:$C$12041,1,0)*('[3]B-GP'!X$6112:X$12041))-O719</f>
        <v>#REF!</v>
      </c>
      <c r="P718" s="36" t="e">
        <f>CHOOSE([3]MES!$E$10,SUM(D718),SUM(D718:E718),SUM(D718:F718),SUM(D718:G718),SUM(D718:H718),SUM(D718:I718),SUM(D718:J718),SUM(D718:K718),SUM(D718:L718),SUM(D718:M718),SUM(D718:N718),SUM(D718:O718))</f>
        <v>#REF!</v>
      </c>
    </row>
    <row r="719" spans="2:16" ht="12" customHeight="1">
      <c r="B719" s="30" t="s">
        <v>133</v>
      </c>
      <c r="D719" s="1" t="e">
        <f t="array" ref="D719">SUM(IF("523510"='[3]B-GP'!$G$6112:$G$12041,1,0)*IF("9"='[3]B-GP'!$I$6112:$I$12041,1,0)*('[3]B-GP'!M$6112:M$12041))</f>
        <v>#REF!</v>
      </c>
      <c r="E719" s="1" t="e">
        <f t="array" ref="E719">SUM(IF("523510"='[3]B-GP'!$G$6112:$G$12041,1,0)*IF("9"='[3]B-GP'!$I$6112:$I$12041,1,0)*('[3]B-GP'!N$6112:N$12041))</f>
        <v>#REF!</v>
      </c>
      <c r="F719" s="1" t="e">
        <f t="array" ref="F719">SUM(IF("523510"='[3]B-GP'!$G$6112:$G$12041,1,0)*IF("9"='[3]B-GP'!$I$6112:$I$12041,1,0)*('[3]B-GP'!O$6112:O$12041))</f>
        <v>#REF!</v>
      </c>
      <c r="G719" s="1" t="e">
        <f t="array" ref="G719">SUM(IF("523510"='[3]B-GP'!$G$6112:$G$12041,1,0)*IF("9"='[3]B-GP'!$I$6112:$I$12041,1,0)*('[3]B-GP'!P$6112:P$12041))</f>
        <v>#REF!</v>
      </c>
      <c r="H719" s="1" t="e">
        <f t="array" ref="H719">SUM(IF("523510"='[3]B-GP'!$G$6112:$G$12041,1,0)*IF("9"='[3]B-GP'!$I$6112:$I$12041,1,0)*('[3]B-GP'!Q$6112:Q$12041))</f>
        <v>#REF!</v>
      </c>
      <c r="I719" s="1" t="e">
        <f t="array" ref="I719">SUM(IF("523510"='[3]B-GP'!$G$6112:$G$12041,1,0)*IF("9"='[3]B-GP'!$I$6112:$I$12041,1,0)*('[3]B-GP'!R$6112:R$12041))</f>
        <v>#REF!</v>
      </c>
      <c r="J719" s="1" t="e">
        <f t="array" ref="J719">SUM(IF("523510"='[3]B-GP'!$G$6112:$G$12041,1,0)*IF("9"='[3]B-GP'!$I$6112:$I$12041,1,0)*('[3]B-GP'!S$6112:S$12041))</f>
        <v>#REF!</v>
      </c>
      <c r="K719" s="1" t="e">
        <f t="array" ref="K719">SUM(IF("523510"='[3]B-GP'!$G$6112:$G$12041,1,0)*IF("9"='[3]B-GP'!$I$6112:$I$12041,1,0)*('[3]B-GP'!T$6112:T$12041))</f>
        <v>#REF!</v>
      </c>
      <c r="L719" s="1" t="e">
        <f t="array" ref="L719">SUM(IF("523510"='[3]B-GP'!$G$6112:$G$12041,1,0)*IF("9"='[3]B-GP'!$I$6112:$I$12041,1,0)*('[3]B-GP'!U$6112:U$12041))</f>
        <v>#REF!</v>
      </c>
      <c r="M719" s="1" t="e">
        <f t="array" ref="M719">SUM(IF("523510"='[3]B-GP'!$G$6112:$G$12041,1,0)*IF("9"='[3]B-GP'!$I$6112:$I$12041,1,0)*('[3]B-GP'!V$6112:V$12041))</f>
        <v>#REF!</v>
      </c>
      <c r="N719" s="1" t="e">
        <f t="array" ref="N719">SUM(IF("523510"='[3]B-GP'!$G$6112:$G$12041,1,0)*IF("9"='[3]B-GP'!$I$6112:$I$12041,1,0)*('[3]B-GP'!W$6112:W$12041))</f>
        <v>#REF!</v>
      </c>
      <c r="O719" s="1" t="e">
        <f t="array" ref="O719">SUM(IF("523510"='[3]B-GP'!$G$6112:$G$12041,1,0)*IF("9"='[3]B-GP'!$I$6112:$I$12041,1,0)*('[3]B-GP'!X$6112:X$12041))</f>
        <v>#REF!</v>
      </c>
      <c r="P719" s="36" t="e">
        <f>CHOOSE([3]MES!$E$10,SUM(D719),SUM(D719:E719),SUM(D719:F719),SUM(D719:G719),SUM(D719:H719),SUM(D719:I719),SUM(D719:J719),SUM(D719:K719),SUM(D719:L719),SUM(D719:M719),SUM(D719:N719),SUM(D719:O719))</f>
        <v>#REF!</v>
      </c>
    </row>
    <row r="720" spans="2:16" ht="12" customHeight="1">
      <c r="B720" s="38" t="s">
        <v>134</v>
      </c>
      <c r="D720" s="39" t="e">
        <f t="shared" ref="D720:P720" si="169">SUM(D718:D719)</f>
        <v>#REF!</v>
      </c>
      <c r="E720" s="39" t="e">
        <f t="shared" si="169"/>
        <v>#REF!</v>
      </c>
      <c r="F720" s="39" t="e">
        <f t="shared" si="169"/>
        <v>#REF!</v>
      </c>
      <c r="G720" s="39" t="e">
        <f t="shared" si="169"/>
        <v>#REF!</v>
      </c>
      <c r="H720" s="39" t="e">
        <f t="shared" si="169"/>
        <v>#REF!</v>
      </c>
      <c r="I720" s="39" t="e">
        <f t="shared" si="169"/>
        <v>#REF!</v>
      </c>
      <c r="J720" s="39" t="e">
        <f t="shared" si="169"/>
        <v>#REF!</v>
      </c>
      <c r="K720" s="39" t="e">
        <f t="shared" si="169"/>
        <v>#REF!</v>
      </c>
      <c r="L720" s="39" t="e">
        <f t="shared" si="169"/>
        <v>#REF!</v>
      </c>
      <c r="M720" s="39" t="e">
        <f t="shared" si="169"/>
        <v>#REF!</v>
      </c>
      <c r="N720" s="39" t="e">
        <f t="shared" si="169"/>
        <v>#REF!</v>
      </c>
      <c r="O720" s="39" t="e">
        <f t="shared" si="169"/>
        <v>#REF!</v>
      </c>
      <c r="P720" s="39" t="e">
        <f t="shared" si="169"/>
        <v>#REF!</v>
      </c>
    </row>
    <row r="721" spans="2:16" ht="12" customHeight="1">
      <c r="B721" s="30" t="s">
        <v>135</v>
      </c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>
        <f>CHOOSE([3]MES!$E$10,SUM(D721),SUM(D721:E721),SUM(D721:F721),SUM(D721:G721),SUM(D721:H721),SUM(D721:I721),SUM(D721:J721),SUM(D721:K721),SUM(D721:L721),SUM(D721:M721),SUM(D721:N721),SUM(D721:O721))</f>
        <v>0</v>
      </c>
    </row>
    <row r="722" spans="2:16" ht="12" customHeight="1">
      <c r="B722" s="30" t="s">
        <v>136</v>
      </c>
      <c r="D722" s="36" t="e">
        <f>IF(((+D$711-D$728)/(+D$413-D$365-D$411))=0,0,+(((+D$378+D$395)/(+D$413-D$365-D$411))*(+D$711-D712-D715-D720-D721)))</f>
        <v>#REF!</v>
      </c>
      <c r="E722" s="36" t="e">
        <f t="shared" ref="E722:O722" si="170">IF(((+E$711-E$728)/(+E$413-E$365-E$411))=0,0,+(((+E$378+E$395)/(+E$413-E$365-E$411))*(+E$711-E712-E715-E720-E721)))</f>
        <v>#REF!</v>
      </c>
      <c r="F722" s="36" t="e">
        <f t="shared" si="170"/>
        <v>#REF!</v>
      </c>
      <c r="G722" s="36" t="e">
        <f t="shared" si="170"/>
        <v>#REF!</v>
      </c>
      <c r="H722" s="36" t="e">
        <f t="shared" si="170"/>
        <v>#REF!</v>
      </c>
      <c r="I722" s="36" t="e">
        <f t="shared" si="170"/>
        <v>#REF!</v>
      </c>
      <c r="J722" s="36" t="e">
        <f t="shared" si="170"/>
        <v>#REF!</v>
      </c>
      <c r="K722" s="36" t="e">
        <f t="shared" si="170"/>
        <v>#REF!</v>
      </c>
      <c r="L722" s="36" t="e">
        <f t="shared" si="170"/>
        <v>#REF!</v>
      </c>
      <c r="M722" s="36" t="e">
        <f t="shared" si="170"/>
        <v>#REF!</v>
      </c>
      <c r="N722" s="36" t="e">
        <f t="shared" si="170"/>
        <v>#REF!</v>
      </c>
      <c r="O722" s="36" t="e">
        <f t="shared" si="170"/>
        <v>#REF!</v>
      </c>
      <c r="P722" s="36" t="e">
        <f>CHOOSE([3]MES!$E$10,SUM(D722),SUM(D722:E722),SUM(D722:F722),SUM(D722:G722),SUM(D722:H722),SUM(D722:I722),SUM(D722:J722),SUM(D722:K722),SUM(D722:L722),SUM(D722:M722),SUM(D722:N722),SUM(D722:O722))</f>
        <v>#REF!</v>
      </c>
    </row>
    <row r="723" spans="2:16" ht="12" customHeight="1">
      <c r="B723" s="38" t="s">
        <v>137</v>
      </c>
      <c r="D723" s="39" t="e">
        <f t="shared" ref="D723:P723" si="171">SUM(D721:D722)</f>
        <v>#REF!</v>
      </c>
      <c r="E723" s="39" t="e">
        <f t="shared" si="171"/>
        <v>#REF!</v>
      </c>
      <c r="F723" s="39" t="e">
        <f t="shared" si="171"/>
        <v>#REF!</v>
      </c>
      <c r="G723" s="39" t="e">
        <f t="shared" si="171"/>
        <v>#REF!</v>
      </c>
      <c r="H723" s="39" t="e">
        <f t="shared" si="171"/>
        <v>#REF!</v>
      </c>
      <c r="I723" s="39" t="e">
        <f t="shared" si="171"/>
        <v>#REF!</v>
      </c>
      <c r="J723" s="39" t="e">
        <f t="shared" si="171"/>
        <v>#REF!</v>
      </c>
      <c r="K723" s="39" t="e">
        <f t="shared" si="171"/>
        <v>#REF!</v>
      </c>
      <c r="L723" s="39" t="e">
        <f t="shared" si="171"/>
        <v>#REF!</v>
      </c>
      <c r="M723" s="39" t="e">
        <f t="shared" si="171"/>
        <v>#REF!</v>
      </c>
      <c r="N723" s="39" t="e">
        <f t="shared" si="171"/>
        <v>#REF!</v>
      </c>
      <c r="O723" s="39" t="e">
        <f t="shared" si="171"/>
        <v>#REF!</v>
      </c>
      <c r="P723" s="39" t="e">
        <f t="shared" si="171"/>
        <v>#REF!</v>
      </c>
    </row>
    <row r="724" spans="2:16" ht="12" customHeight="1">
      <c r="B724" s="38" t="s">
        <v>138</v>
      </c>
      <c r="D724" s="39" t="e">
        <f t="shared" ref="D724:P724" si="172">SUM(D714,D717,D720,D723)</f>
        <v>#REF!</v>
      </c>
      <c r="E724" s="39" t="e">
        <f t="shared" si="172"/>
        <v>#REF!</v>
      </c>
      <c r="F724" s="39" t="e">
        <f t="shared" si="172"/>
        <v>#REF!</v>
      </c>
      <c r="G724" s="39" t="e">
        <f t="shared" si="172"/>
        <v>#REF!</v>
      </c>
      <c r="H724" s="39" t="e">
        <f t="shared" si="172"/>
        <v>#REF!</v>
      </c>
      <c r="I724" s="39" t="e">
        <f t="shared" si="172"/>
        <v>#REF!</v>
      </c>
      <c r="J724" s="39" t="e">
        <f t="shared" si="172"/>
        <v>#REF!</v>
      </c>
      <c r="K724" s="39" t="e">
        <f t="shared" si="172"/>
        <v>#REF!</v>
      </c>
      <c r="L724" s="39" t="e">
        <f t="shared" si="172"/>
        <v>#REF!</v>
      </c>
      <c r="M724" s="39" t="e">
        <f t="shared" si="172"/>
        <v>#REF!</v>
      </c>
      <c r="N724" s="39" t="e">
        <f t="shared" si="172"/>
        <v>#REF!</v>
      </c>
      <c r="O724" s="39" t="e">
        <f t="shared" si="172"/>
        <v>#REF!</v>
      </c>
      <c r="P724" s="39" t="e">
        <f t="shared" si="172"/>
        <v>#REF!</v>
      </c>
    </row>
    <row r="725" spans="2:16" ht="12" customHeight="1">
      <c r="B725" s="30" t="s">
        <v>139</v>
      </c>
      <c r="D725" s="36" t="e">
        <f>+D720-D726-D727</f>
        <v>#REF!</v>
      </c>
      <c r="E725" s="36" t="e">
        <f t="shared" ref="E725:O725" si="173">+E720-E726-E727</f>
        <v>#REF!</v>
      </c>
      <c r="F725" s="36" t="e">
        <f t="shared" si="173"/>
        <v>#REF!</v>
      </c>
      <c r="G725" s="36" t="e">
        <f t="shared" si="173"/>
        <v>#REF!</v>
      </c>
      <c r="H725" s="36" t="e">
        <f t="shared" si="173"/>
        <v>#REF!</v>
      </c>
      <c r="I725" s="36" t="e">
        <f t="shared" si="173"/>
        <v>#REF!</v>
      </c>
      <c r="J725" s="36" t="e">
        <f t="shared" si="173"/>
        <v>#REF!</v>
      </c>
      <c r="K725" s="36" t="e">
        <f t="shared" si="173"/>
        <v>#REF!</v>
      </c>
      <c r="L725" s="36" t="e">
        <f t="shared" si="173"/>
        <v>#REF!</v>
      </c>
      <c r="M725" s="36" t="e">
        <f t="shared" si="173"/>
        <v>#REF!</v>
      </c>
      <c r="N725" s="36" t="e">
        <f t="shared" si="173"/>
        <v>#REF!</v>
      </c>
      <c r="O725" s="36" t="e">
        <f t="shared" si="173"/>
        <v>#REF!</v>
      </c>
      <c r="P725" s="36" t="e">
        <f>CHOOSE([3]MES!$E$10,SUM(D725),SUM(D725:E725),SUM(D725:F725),SUM(D725:G725),SUM(D725:H725),SUM(D725:I725),SUM(D725:J725),SUM(D725:K725),SUM(D725:L725),SUM(D725:M725),SUM(D725:N725),SUM(D725:O725))</f>
        <v>#REF!</v>
      </c>
    </row>
    <row r="726" spans="2:16" ht="12" customHeight="1">
      <c r="B726" s="30" t="s">
        <v>140</v>
      </c>
      <c r="D726" s="36" t="e">
        <f>+IF(D$411=0,0,(+D407/D$411)*D$718)</f>
        <v>#REF!</v>
      </c>
      <c r="E726" s="36" t="e">
        <f t="shared" ref="E726:O726" si="174">+IF(E$411=0,0,(+E407/E$411)*E$718)</f>
        <v>#REF!</v>
      </c>
      <c r="F726" s="36" t="e">
        <f t="shared" si="174"/>
        <v>#REF!</v>
      </c>
      <c r="G726" s="36" t="e">
        <f t="shared" si="174"/>
        <v>#REF!</v>
      </c>
      <c r="H726" s="36" t="e">
        <f t="shared" si="174"/>
        <v>#REF!</v>
      </c>
      <c r="I726" s="36" t="e">
        <f t="shared" si="174"/>
        <v>#REF!</v>
      </c>
      <c r="J726" s="36" t="e">
        <f t="shared" si="174"/>
        <v>#REF!</v>
      </c>
      <c r="K726" s="36" t="e">
        <f t="shared" si="174"/>
        <v>#REF!</v>
      </c>
      <c r="L726" s="36" t="e">
        <f t="shared" si="174"/>
        <v>#REF!</v>
      </c>
      <c r="M726" s="36" t="e">
        <f t="shared" si="174"/>
        <v>#REF!</v>
      </c>
      <c r="N726" s="36" t="e">
        <f t="shared" si="174"/>
        <v>#REF!</v>
      </c>
      <c r="O726" s="36" t="e">
        <f t="shared" si="174"/>
        <v>#REF!</v>
      </c>
      <c r="P726" s="36" t="e">
        <f>CHOOSE([3]MES!$E$10,SUM(D726),SUM(D726:E726),SUM(D726:F726),SUM(D726:G726),SUM(D726:H726),SUM(D726:I726),SUM(D726:J726),SUM(D726:K726),SUM(D726:L726),SUM(D726:M726),SUM(D726:N726),SUM(D726:O726))</f>
        <v>#REF!</v>
      </c>
    </row>
    <row r="727" spans="2:16" ht="12" customHeight="1">
      <c r="B727" s="30" t="s">
        <v>141</v>
      </c>
      <c r="D727" s="36" t="e">
        <f>+IF(D$411=0,0,((+D402+D409)/D$411)*D$718)</f>
        <v>#REF!</v>
      </c>
      <c r="E727" s="36" t="e">
        <f>+IF(E$411=0,0,((+E402+E409)/E$411)*E$718)</f>
        <v>#REF!</v>
      </c>
      <c r="F727" s="36" t="e">
        <f t="shared" ref="F727:O727" si="175">+IF(F$411=0,0,((+F402+F409)/F$411)*F$718)</f>
        <v>#REF!</v>
      </c>
      <c r="G727" s="36" t="e">
        <f t="shared" si="175"/>
        <v>#REF!</v>
      </c>
      <c r="H727" s="36" t="e">
        <f t="shared" si="175"/>
        <v>#REF!</v>
      </c>
      <c r="I727" s="36" t="e">
        <f t="shared" si="175"/>
        <v>#REF!</v>
      </c>
      <c r="J727" s="36" t="e">
        <f t="shared" si="175"/>
        <v>#REF!</v>
      </c>
      <c r="K727" s="36" t="e">
        <f t="shared" si="175"/>
        <v>#REF!</v>
      </c>
      <c r="L727" s="36" t="e">
        <f t="shared" si="175"/>
        <v>#REF!</v>
      </c>
      <c r="M727" s="36" t="e">
        <f t="shared" si="175"/>
        <v>#REF!</v>
      </c>
      <c r="N727" s="36" t="e">
        <f t="shared" si="175"/>
        <v>#REF!</v>
      </c>
      <c r="O727" s="36" t="e">
        <f t="shared" si="175"/>
        <v>#REF!</v>
      </c>
      <c r="P727" s="36" t="e">
        <f>CHOOSE([3]MES!$E$10,SUM(D727),SUM(D727:E727),SUM(D727:F727),SUM(D727:G727),SUM(D727:H727),SUM(D727:I727),SUM(D727:J727),SUM(D727:K727),SUM(D727:L727),SUM(D727:M727),SUM(D727:N727),SUM(D727:O727))</f>
        <v>#REF!</v>
      </c>
    </row>
    <row r="728" spans="2:16" ht="12" customHeight="1">
      <c r="B728" s="38" t="s">
        <v>100</v>
      </c>
      <c r="D728" s="39" t="e">
        <f t="shared" ref="D728:P728" si="176">SUM(D725:D727)</f>
        <v>#REF!</v>
      </c>
      <c r="E728" s="39" t="e">
        <f t="shared" si="176"/>
        <v>#REF!</v>
      </c>
      <c r="F728" s="39" t="e">
        <f t="shared" si="176"/>
        <v>#REF!</v>
      </c>
      <c r="G728" s="39" t="e">
        <f t="shared" si="176"/>
        <v>#REF!</v>
      </c>
      <c r="H728" s="39" t="e">
        <f t="shared" si="176"/>
        <v>#REF!</v>
      </c>
      <c r="I728" s="39" t="e">
        <f t="shared" si="176"/>
        <v>#REF!</v>
      </c>
      <c r="J728" s="39" t="e">
        <f t="shared" si="176"/>
        <v>#REF!</v>
      </c>
      <c r="K728" s="39" t="e">
        <f t="shared" si="176"/>
        <v>#REF!</v>
      </c>
      <c r="L728" s="39" t="e">
        <f t="shared" si="176"/>
        <v>#REF!</v>
      </c>
      <c r="M728" s="39" t="e">
        <f t="shared" si="176"/>
        <v>#REF!</v>
      </c>
      <c r="N728" s="39" t="e">
        <f t="shared" si="176"/>
        <v>#REF!</v>
      </c>
      <c r="O728" s="39" t="e">
        <f t="shared" si="176"/>
        <v>#REF!</v>
      </c>
      <c r="P728" s="39" t="e">
        <f t="shared" si="176"/>
        <v>#REF!</v>
      </c>
    </row>
    <row r="729" spans="2:16" ht="12" customHeight="1">
      <c r="B729" s="38" t="s">
        <v>142</v>
      </c>
      <c r="D729" s="39" t="e">
        <f>+D711-D728</f>
        <v>#REF!</v>
      </c>
      <c r="E729" s="39" t="e">
        <f t="shared" ref="E729:P729" si="177">+E711-E728</f>
        <v>#REF!</v>
      </c>
      <c r="F729" s="39" t="e">
        <f t="shared" si="177"/>
        <v>#REF!</v>
      </c>
      <c r="G729" s="39" t="e">
        <f t="shared" si="177"/>
        <v>#REF!</v>
      </c>
      <c r="H729" s="39" t="e">
        <f t="shared" si="177"/>
        <v>#REF!</v>
      </c>
      <c r="I729" s="39" t="e">
        <f t="shared" si="177"/>
        <v>#REF!</v>
      </c>
      <c r="J729" s="39" t="e">
        <f t="shared" si="177"/>
        <v>#REF!</v>
      </c>
      <c r="K729" s="39" t="e">
        <f t="shared" si="177"/>
        <v>#REF!</v>
      </c>
      <c r="L729" s="39" t="e">
        <f t="shared" si="177"/>
        <v>#REF!</v>
      </c>
      <c r="M729" s="39" t="e">
        <f t="shared" si="177"/>
        <v>#REF!</v>
      </c>
      <c r="N729" s="39" t="e">
        <f t="shared" si="177"/>
        <v>#REF!</v>
      </c>
      <c r="O729" s="39" t="e">
        <f t="shared" si="177"/>
        <v>#REF!</v>
      </c>
      <c r="P729" s="39" t="e">
        <f t="shared" si="177"/>
        <v>#REF!</v>
      </c>
    </row>
    <row r="731" spans="2:16" ht="12" customHeight="1">
      <c r="B731" s="34" t="s">
        <v>143</v>
      </c>
      <c r="D731" s="49">
        <f>+'[3]BG-08'!E516</f>
        <v>1237849281.5799999</v>
      </c>
      <c r="E731" s="49">
        <f>+'[3]BG-08'!F516</f>
        <v>190738986.58000004</v>
      </c>
      <c r="F731" s="49">
        <f>+'[3]BG-08'!G516</f>
        <v>539497646.74999952</v>
      </c>
      <c r="G731" s="49">
        <f>+'[3]BG-08'!H516</f>
        <v>568836986.12000012</v>
      </c>
      <c r="H731" s="49">
        <f>+'[3]BG-08'!I516</f>
        <v>629119113.48999953</v>
      </c>
      <c r="I731" s="49">
        <f>+'[3]BG-08'!J516</f>
        <v>593587101.95999992</v>
      </c>
      <c r="J731" s="49">
        <f>+'[3]BG-08'!K516</f>
        <v>706712229.01999986</v>
      </c>
      <c r="K731" s="49">
        <f>+'[3]BG-08'!L516</f>
        <v>564088817.92999995</v>
      </c>
      <c r="L731" s="49">
        <f>+'[3]BG-08'!M516</f>
        <v>635265402.91999984</v>
      </c>
      <c r="M731" s="49">
        <f>+'[3]BG-08'!N516</f>
        <v>790068300.31000006</v>
      </c>
      <c r="N731" s="49">
        <f>+'[3]BG-08'!O516</f>
        <v>768908747.42999995</v>
      </c>
      <c r="O731" s="49">
        <f>+'[3]BG-08'!P516</f>
        <v>1898305177.8000007</v>
      </c>
      <c r="P731" s="49">
        <f>+'[3]BG-08'!Q516</f>
        <v>9122977791.8900013</v>
      </c>
    </row>
    <row r="732" spans="2:16" ht="12" customHeight="1">
      <c r="B732" s="30" t="s">
        <v>126</v>
      </c>
      <c r="D732" s="36" t="e">
        <f t="array" ref="D732">SUM(IF("52"='[3]B-GP'!$C$6112:$C$12041,1,0)*IF("550"='[3]B-GP'!$AB$6112:$AB$12041,1,0)*('[3]B-GP'!M$6112:M$12041))+SUM(IF("52"='[3]B-GP'!$C$6112:$C$12041,1,0)*IF("552"='[3]B-GP'!$AB$6112:$AB$12041,1,0)*('[3]B-GP'!M$6112:M$12041))-D752</f>
        <v>#REF!</v>
      </c>
      <c r="E732" s="36" t="e">
        <f t="array" ref="E732">SUM(IF("52"='[3]B-GP'!$C$6112:$C$12041,1,0)*IF("550"='[3]B-GP'!$AB$6112:$AB$12041,1,0)*('[3]B-GP'!N$6112:N$12041))+SUM(IF("52"='[3]B-GP'!$C$6112:$C$12041,1,0)*IF("552"='[3]B-GP'!$AB$6112:$AB$12041,1,0)*('[3]B-GP'!N$6112:N$12041))-E752</f>
        <v>#REF!</v>
      </c>
      <c r="F732" s="36" t="e">
        <f t="array" ref="F732">SUM(IF("52"='[3]B-GP'!$C$6112:$C$12041,1,0)*IF("550"='[3]B-GP'!$AB$6112:$AB$12041,1,0)*('[3]B-GP'!O$6112:O$12041))+SUM(IF("52"='[3]B-GP'!$C$6112:$C$12041,1,0)*IF("552"='[3]B-GP'!$AB$6112:$AB$12041,1,0)*('[3]B-GP'!O$6112:O$12041))-F752</f>
        <v>#REF!</v>
      </c>
      <c r="G732" s="36" t="e">
        <f t="array" ref="G732">SUM(IF("52"='[3]B-GP'!$C$6112:$C$12041,1,0)*IF("550"='[3]B-GP'!$AB$6112:$AB$12041,1,0)*('[3]B-GP'!P$6112:P$12041))+SUM(IF("52"='[3]B-GP'!$C$6112:$C$12041,1,0)*IF("552"='[3]B-GP'!$AB$6112:$AB$12041,1,0)*('[3]B-GP'!P$6112:P$12041))-G752</f>
        <v>#REF!</v>
      </c>
      <c r="H732" s="36" t="e">
        <f t="array" ref="H732">SUM(IF("52"='[3]B-GP'!$C$6112:$C$12041,1,0)*IF("550"='[3]B-GP'!$AB$6112:$AB$12041,1,0)*('[3]B-GP'!Q$6112:Q$12041))+SUM(IF("52"='[3]B-GP'!$C$6112:$C$12041,1,0)*IF("552"='[3]B-GP'!$AB$6112:$AB$12041,1,0)*('[3]B-GP'!Q$6112:Q$12041))-H752</f>
        <v>#REF!</v>
      </c>
      <c r="I732" s="36" t="e">
        <f t="array" ref="I732">SUM(IF("52"='[3]B-GP'!$C$6112:$C$12041,1,0)*IF("550"='[3]B-GP'!$AB$6112:$AB$12041,1,0)*('[3]B-GP'!R$6112:R$12041))+SUM(IF("52"='[3]B-GP'!$C$6112:$C$12041,1,0)*IF("552"='[3]B-GP'!$AB$6112:$AB$12041,1,0)*('[3]B-GP'!R$6112:R$12041))-I752</f>
        <v>#REF!</v>
      </c>
      <c r="J732" s="36" t="e">
        <f t="array" ref="J732">SUM(IF("52"='[3]B-GP'!$C$6112:$C$12041,1,0)*IF("550"='[3]B-GP'!$AB$6112:$AB$12041,1,0)*('[3]B-GP'!S$6112:S$12041))+SUM(IF("52"='[3]B-GP'!$C$6112:$C$12041,1,0)*IF("552"='[3]B-GP'!$AB$6112:$AB$12041,1,0)*('[3]B-GP'!S$6112:S$12041))-J752</f>
        <v>#REF!</v>
      </c>
      <c r="K732" s="36" t="e">
        <f t="array" ref="K732">SUM(IF("52"='[3]B-GP'!$C$6112:$C$12041,1,0)*IF("550"='[3]B-GP'!$AB$6112:$AB$12041,1,0)*('[3]B-GP'!T$6112:T$12041))+SUM(IF("52"='[3]B-GP'!$C$6112:$C$12041,1,0)*IF("552"='[3]B-GP'!$AB$6112:$AB$12041,1,0)*('[3]B-GP'!T$6112:T$12041))-K752</f>
        <v>#REF!</v>
      </c>
      <c r="L732" s="36" t="e">
        <f t="array" ref="L732">SUM(IF("52"='[3]B-GP'!$C$6112:$C$12041,1,0)*IF("550"='[3]B-GP'!$AB$6112:$AB$12041,1,0)*('[3]B-GP'!U$6112:U$12041))+SUM(IF("52"='[3]B-GP'!$C$6112:$C$12041,1,0)*IF("552"='[3]B-GP'!$AB$6112:$AB$12041,1,0)*('[3]B-GP'!U$6112:U$12041))-L752</f>
        <v>#REF!</v>
      </c>
      <c r="M732" s="36" t="e">
        <f t="array" ref="M732">SUM(IF("52"='[3]B-GP'!$C$6112:$C$12041,1,0)*IF("550"='[3]B-GP'!$AB$6112:$AB$12041,1,0)*('[3]B-GP'!V$6112:V$12041))+SUM(IF("52"='[3]B-GP'!$C$6112:$C$12041,1,0)*IF("552"='[3]B-GP'!$AB$6112:$AB$12041,1,0)*('[3]B-GP'!V$6112:V$12041))-M752</f>
        <v>#REF!</v>
      </c>
      <c r="N732" s="36" t="e">
        <f t="array" ref="N732">SUM(IF("52"='[3]B-GP'!$C$6112:$C$12041,1,0)*IF("550"='[3]B-GP'!$AB$6112:$AB$12041,1,0)*('[3]B-GP'!W$6112:W$12041))+SUM(IF("52"='[3]B-GP'!$C$6112:$C$12041,1,0)*IF("552"='[3]B-GP'!$AB$6112:$AB$12041,1,0)*('[3]B-GP'!W$6112:W$12041))-N752</f>
        <v>#REF!</v>
      </c>
      <c r="O732" s="36" t="e">
        <f t="array" ref="O732">SUM(IF("52"='[3]B-GP'!$C$6112:$C$12041,1,0)*IF("550"='[3]B-GP'!$AB$6112:$AB$12041,1,0)*('[3]B-GP'!X$6112:X$12041))+SUM(IF("52"='[3]B-GP'!$C$6112:$C$12041,1,0)*IF("552"='[3]B-GP'!$AB$6112:$AB$12041,1,0)*('[3]B-GP'!X$6112:X$12041))-O752</f>
        <v>#REF!</v>
      </c>
      <c r="P732" s="36" t="e">
        <f>CHOOSE([3]MES!$E$10,SUM(D732),SUM(D732:E732),SUM(D732:F732),SUM(D732:G732),SUM(D732:H732),SUM(D732:I732),SUM(D732:J732),SUM(D732:K732),SUM(D732:L732),SUM(D732:M732),SUM(D732:N732),SUM(D732:O732))</f>
        <v>#REF!</v>
      </c>
    </row>
    <row r="733" spans="2:16" ht="12" customHeight="1">
      <c r="B733" s="30" t="s">
        <v>127</v>
      </c>
      <c r="D733" s="36" t="e">
        <f>+D731-D732-D736-D739-D742-D737-D740-D743</f>
        <v>#REF!</v>
      </c>
      <c r="E733" s="36" t="e">
        <f t="shared" ref="E733:O733" si="178">+E731-E732-E736-E739-E742-E737-E740-E743</f>
        <v>#REF!</v>
      </c>
      <c r="F733" s="36" t="e">
        <f t="shared" si="178"/>
        <v>#REF!</v>
      </c>
      <c r="G733" s="36" t="e">
        <f t="shared" si="178"/>
        <v>#REF!</v>
      </c>
      <c r="H733" s="36" t="e">
        <f t="shared" si="178"/>
        <v>#REF!</v>
      </c>
      <c r="I733" s="36" t="e">
        <f t="shared" si="178"/>
        <v>#REF!</v>
      </c>
      <c r="J733" s="36" t="e">
        <f t="shared" si="178"/>
        <v>#REF!</v>
      </c>
      <c r="K733" s="36" t="e">
        <f t="shared" si="178"/>
        <v>#REF!</v>
      </c>
      <c r="L733" s="36" t="e">
        <f t="shared" si="178"/>
        <v>#REF!</v>
      </c>
      <c r="M733" s="36" t="e">
        <f t="shared" si="178"/>
        <v>#REF!</v>
      </c>
      <c r="N733" s="36" t="e">
        <f t="shared" si="178"/>
        <v>#REF!</v>
      </c>
      <c r="O733" s="36" t="e">
        <f t="shared" si="178"/>
        <v>#REF!</v>
      </c>
      <c r="P733" s="36" t="e">
        <f>CHOOSE([3]MES!$E$10,SUM(D733),SUM(D733:E733),SUM(D733:F733),SUM(D733:G733),SUM(D733:H733),SUM(D733:I733),SUM(D733:J733),SUM(D733:K733),SUM(D733:L733),SUM(D733:M733),SUM(D733:N733),SUM(D733:O733))</f>
        <v>#REF!</v>
      </c>
    </row>
    <row r="734" spans="2:16" ht="12" customHeight="1">
      <c r="B734" s="30" t="s">
        <v>144</v>
      </c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>
        <f>CHOOSE([3]MES!$E$10,SUM(D734),SUM(D734:E734),SUM(D734:F734),SUM(D734:G734),SUM(D734:H734),SUM(D734:I734),SUM(D734:J734),SUM(D734:K734),SUM(D734:L734),SUM(D734:M734),SUM(D734:N734),SUM(D734:O734))</f>
        <v>0</v>
      </c>
    </row>
    <row r="735" spans="2:16" ht="12" customHeight="1">
      <c r="B735" s="38" t="s">
        <v>128</v>
      </c>
      <c r="D735" s="39" t="e">
        <f t="shared" ref="D735:P735" si="179">SUM(D732:D734)</f>
        <v>#REF!</v>
      </c>
      <c r="E735" s="39" t="e">
        <f t="shared" si="179"/>
        <v>#REF!</v>
      </c>
      <c r="F735" s="39" t="e">
        <f t="shared" si="179"/>
        <v>#REF!</v>
      </c>
      <c r="G735" s="39" t="e">
        <f t="shared" si="179"/>
        <v>#REF!</v>
      </c>
      <c r="H735" s="39" t="e">
        <f t="shared" si="179"/>
        <v>#REF!</v>
      </c>
      <c r="I735" s="39" t="e">
        <f t="shared" si="179"/>
        <v>#REF!</v>
      </c>
      <c r="J735" s="39" t="e">
        <f t="shared" si="179"/>
        <v>#REF!</v>
      </c>
      <c r="K735" s="39" t="e">
        <f t="shared" si="179"/>
        <v>#REF!</v>
      </c>
      <c r="L735" s="39" t="e">
        <f t="shared" si="179"/>
        <v>#REF!</v>
      </c>
      <c r="M735" s="39" t="e">
        <f t="shared" si="179"/>
        <v>#REF!</v>
      </c>
      <c r="N735" s="39" t="e">
        <f t="shared" si="179"/>
        <v>#REF!</v>
      </c>
      <c r="O735" s="39" t="e">
        <f t="shared" si="179"/>
        <v>#REF!</v>
      </c>
      <c r="P735" s="39" t="e">
        <f t="shared" si="179"/>
        <v>#REF!</v>
      </c>
    </row>
    <row r="736" spans="2:16" ht="12" customHeight="1">
      <c r="B736" s="30" t="s">
        <v>129</v>
      </c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>
        <f>CHOOSE([3]MES!$E$10,SUM(D736),SUM(D736:E736),SUM(D736:F736),SUM(D736:G736),SUM(D736:H736),SUM(D736:I736),SUM(D736:J736),SUM(D736:K736),SUM(D736:L736),SUM(D736:M736),SUM(D736:N736),SUM(D736:O736))</f>
        <v>0</v>
      </c>
    </row>
    <row r="737" spans="2:16" ht="12" customHeight="1">
      <c r="B737" s="30" t="s">
        <v>130</v>
      </c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>
        <f>CHOOSE([3]MES!$E$10,SUM(D737),SUM(D737:E737),SUM(D737:F737),SUM(D737:G737),SUM(D737:H737),SUM(D737:I737),SUM(D737:J737),SUM(D737:K737),SUM(D737:L737),SUM(D737:M737),SUM(D737:N737),SUM(D737:O737))</f>
        <v>0</v>
      </c>
    </row>
    <row r="738" spans="2:16" ht="12" customHeight="1">
      <c r="B738" s="38" t="s">
        <v>131</v>
      </c>
      <c r="D738" s="39">
        <f t="shared" ref="D738:P738" si="180">SUM(D736:D737)</f>
        <v>0</v>
      </c>
      <c r="E738" s="39">
        <f t="shared" si="180"/>
        <v>0</v>
      </c>
      <c r="F738" s="39">
        <f t="shared" si="180"/>
        <v>0</v>
      </c>
      <c r="G738" s="39">
        <f t="shared" si="180"/>
        <v>0</v>
      </c>
      <c r="H738" s="39">
        <f t="shared" si="180"/>
        <v>0</v>
      </c>
      <c r="I738" s="39">
        <f t="shared" si="180"/>
        <v>0</v>
      </c>
      <c r="J738" s="39">
        <f t="shared" si="180"/>
        <v>0</v>
      </c>
      <c r="K738" s="39">
        <f t="shared" si="180"/>
        <v>0</v>
      </c>
      <c r="L738" s="39">
        <f t="shared" si="180"/>
        <v>0</v>
      </c>
      <c r="M738" s="39">
        <f t="shared" si="180"/>
        <v>0</v>
      </c>
      <c r="N738" s="39">
        <f t="shared" si="180"/>
        <v>0</v>
      </c>
      <c r="O738" s="39">
        <f t="shared" si="180"/>
        <v>0</v>
      </c>
      <c r="P738" s="39">
        <f t="shared" si="180"/>
        <v>0</v>
      </c>
    </row>
    <row r="739" spans="2:16" ht="12" customHeight="1">
      <c r="B739" s="30" t="s">
        <v>132</v>
      </c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>
        <f>CHOOSE([3]MES!$E$10,SUM(D739),SUM(D739:E739),SUM(D739:F739),SUM(D739:G739),SUM(D739:H739),SUM(D739:I739),SUM(D739:J739),SUM(D739:K739),SUM(D739:L739),SUM(D739:M739),SUM(D739:N739),SUM(D739:O739))</f>
        <v>0</v>
      </c>
    </row>
    <row r="740" spans="2:16" ht="12" customHeight="1">
      <c r="B740" s="30" t="s">
        <v>133</v>
      </c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>
        <f>CHOOSE([3]MES!$E$10,SUM(D740),SUM(D740:E740),SUM(D740:F740),SUM(D740:G740),SUM(D740:H740),SUM(D740:I740),SUM(D740:J740),SUM(D740:K740),SUM(D740:L740),SUM(D740:M740),SUM(D740:N740),SUM(D740:O740))</f>
        <v>0</v>
      </c>
    </row>
    <row r="741" spans="2:16" ht="12" customHeight="1">
      <c r="B741" s="38" t="s">
        <v>134</v>
      </c>
      <c r="D741" s="39">
        <f t="shared" ref="D741:P741" si="181">SUM(D739:D740)</f>
        <v>0</v>
      </c>
      <c r="E741" s="39">
        <f t="shared" si="181"/>
        <v>0</v>
      </c>
      <c r="F741" s="39">
        <f t="shared" si="181"/>
        <v>0</v>
      </c>
      <c r="G741" s="39">
        <f t="shared" si="181"/>
        <v>0</v>
      </c>
      <c r="H741" s="39">
        <f t="shared" si="181"/>
        <v>0</v>
      </c>
      <c r="I741" s="39">
        <f t="shared" si="181"/>
        <v>0</v>
      </c>
      <c r="J741" s="39">
        <f t="shared" si="181"/>
        <v>0</v>
      </c>
      <c r="K741" s="39">
        <f t="shared" si="181"/>
        <v>0</v>
      </c>
      <c r="L741" s="39">
        <f t="shared" si="181"/>
        <v>0</v>
      </c>
      <c r="M741" s="39">
        <f t="shared" si="181"/>
        <v>0</v>
      </c>
      <c r="N741" s="39">
        <f t="shared" si="181"/>
        <v>0</v>
      </c>
      <c r="O741" s="39">
        <f t="shared" si="181"/>
        <v>0</v>
      </c>
      <c r="P741" s="39">
        <f t="shared" si="181"/>
        <v>0</v>
      </c>
    </row>
    <row r="742" spans="2:16" ht="12" customHeight="1">
      <c r="B742" s="30" t="s">
        <v>135</v>
      </c>
      <c r="D742" s="36" t="e">
        <f t="array" ref="D742">SUM(IF("52"='[3]B-GP'!$C$6112:$C$12041,1,0)*IF("571"='[3]B-GP'!$AB$6112:$AB$12041,1,0)*('[3]B-GP'!M$6112:M$12041))</f>
        <v>#REF!</v>
      </c>
      <c r="E742" s="36" t="e">
        <f t="array" ref="E742">SUM(IF("52"='[3]B-GP'!$C$6112:$C$12041,1,0)*IF("571"='[3]B-GP'!$AB$6112:$AB$12041,1,0)*('[3]B-GP'!N$6112:N$12041))</f>
        <v>#REF!</v>
      </c>
      <c r="F742" s="36" t="e">
        <f t="array" ref="F742">SUM(IF("52"='[3]B-GP'!$C$6112:$C$12041,1,0)*IF("571"='[3]B-GP'!$AB$6112:$AB$12041,1,0)*('[3]B-GP'!O$6112:O$12041))</f>
        <v>#REF!</v>
      </c>
      <c r="G742" s="36" t="e">
        <f t="array" ref="G742">SUM(IF("52"='[3]B-GP'!$C$6112:$C$12041,1,0)*IF("571"='[3]B-GP'!$AB$6112:$AB$12041,1,0)*('[3]B-GP'!P$6112:P$12041))</f>
        <v>#REF!</v>
      </c>
      <c r="H742" s="36" t="e">
        <f t="array" ref="H742">SUM(IF("52"='[3]B-GP'!$C$6112:$C$12041,1,0)*IF("571"='[3]B-GP'!$AB$6112:$AB$12041,1,0)*('[3]B-GP'!Q$6112:Q$12041))</f>
        <v>#REF!</v>
      </c>
      <c r="I742" s="36" t="e">
        <f t="array" ref="I742">SUM(IF("52"='[3]B-GP'!$C$6112:$C$12041,1,0)*IF("571"='[3]B-GP'!$AB$6112:$AB$12041,1,0)*('[3]B-GP'!R$6112:R$12041))</f>
        <v>#REF!</v>
      </c>
      <c r="J742" s="36" t="e">
        <f t="array" ref="J742">SUM(IF("52"='[3]B-GP'!$C$6112:$C$12041,1,0)*IF("571"='[3]B-GP'!$AB$6112:$AB$12041,1,0)*('[3]B-GP'!S$6112:S$12041))</f>
        <v>#REF!</v>
      </c>
      <c r="K742" s="36" t="e">
        <f t="array" ref="K742">SUM(IF("52"='[3]B-GP'!$C$6112:$C$12041,1,0)*IF("571"='[3]B-GP'!$AB$6112:$AB$12041,1,0)*('[3]B-GP'!T$6112:T$12041))</f>
        <v>#REF!</v>
      </c>
      <c r="L742" s="36" t="e">
        <f t="array" ref="L742">SUM(IF("52"='[3]B-GP'!$C$6112:$C$12041,1,0)*IF("571"='[3]B-GP'!$AB$6112:$AB$12041,1,0)*('[3]B-GP'!U$6112:U$12041))</f>
        <v>#REF!</v>
      </c>
      <c r="M742" s="36" t="e">
        <f t="array" ref="M742">SUM(IF("52"='[3]B-GP'!$C$6112:$C$12041,1,0)*IF("571"='[3]B-GP'!$AB$6112:$AB$12041,1,0)*('[3]B-GP'!V$6112:V$12041))</f>
        <v>#REF!</v>
      </c>
      <c r="N742" s="36" t="e">
        <f t="array" ref="N742">SUM(IF("52"='[3]B-GP'!$C$6112:$C$12041,1,0)*IF("571"='[3]B-GP'!$AB$6112:$AB$12041,1,0)*('[3]B-GP'!W$6112:W$12041))</f>
        <v>#REF!</v>
      </c>
      <c r="O742" s="36" t="e">
        <f t="array" ref="O742">SUM(IF("52"='[3]B-GP'!$C$6112:$C$12041,1,0)*IF("571"='[3]B-GP'!$AB$6112:$AB$12041,1,0)*('[3]B-GP'!X$6112:X$12041))</f>
        <v>#REF!</v>
      </c>
      <c r="P742" s="36" t="e">
        <f>CHOOSE([3]MES!$E$10,SUM(D742),SUM(D742:E742),SUM(D742:F742),SUM(D742:G742),SUM(D742:H742),SUM(D742:I742),SUM(D742:J742),SUM(D742:K742),SUM(D742:L742),SUM(D742:M742),SUM(D742:N742),SUM(D742:O742))</f>
        <v>#REF!</v>
      </c>
    </row>
    <row r="743" spans="2:16" ht="12" customHeight="1">
      <c r="B743" s="30" t="s">
        <v>136</v>
      </c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>
        <f>CHOOSE([3]MES!$E$10,SUM(D743),SUM(D743:E743),SUM(D743:F743),SUM(D743:G743),SUM(D743:H743),SUM(D743:I743),SUM(D743:J743),SUM(D743:K743),SUM(D743:L743),SUM(D743:M743),SUM(D743:N743),SUM(D743:O743))</f>
        <v>0</v>
      </c>
    </row>
    <row r="744" spans="2:16" ht="12" customHeight="1">
      <c r="B744" s="38" t="s">
        <v>137</v>
      </c>
      <c r="D744" s="39" t="e">
        <f t="shared" ref="D744:P744" si="182">SUM(D742:D743)</f>
        <v>#REF!</v>
      </c>
      <c r="E744" s="39" t="e">
        <f t="shared" si="182"/>
        <v>#REF!</v>
      </c>
      <c r="F744" s="39" t="e">
        <f t="shared" si="182"/>
        <v>#REF!</v>
      </c>
      <c r="G744" s="39" t="e">
        <f t="shared" si="182"/>
        <v>#REF!</v>
      </c>
      <c r="H744" s="39" t="e">
        <f t="shared" si="182"/>
        <v>#REF!</v>
      </c>
      <c r="I744" s="39" t="e">
        <f t="shared" si="182"/>
        <v>#REF!</v>
      </c>
      <c r="J744" s="39" t="e">
        <f t="shared" si="182"/>
        <v>#REF!</v>
      </c>
      <c r="K744" s="39" t="e">
        <f t="shared" si="182"/>
        <v>#REF!</v>
      </c>
      <c r="L744" s="39" t="e">
        <f t="shared" si="182"/>
        <v>#REF!</v>
      </c>
      <c r="M744" s="39" t="e">
        <f t="shared" si="182"/>
        <v>#REF!</v>
      </c>
      <c r="N744" s="39" t="e">
        <f t="shared" si="182"/>
        <v>#REF!</v>
      </c>
      <c r="O744" s="39" t="e">
        <f t="shared" si="182"/>
        <v>#REF!</v>
      </c>
      <c r="P744" s="39" t="e">
        <f t="shared" si="182"/>
        <v>#REF!</v>
      </c>
    </row>
    <row r="745" spans="2:16" ht="12" customHeight="1">
      <c r="B745" s="38" t="s">
        <v>138</v>
      </c>
      <c r="D745" s="39" t="e">
        <f t="shared" ref="D745:P745" si="183">SUM(D735,D738,D741,D744)</f>
        <v>#REF!</v>
      </c>
      <c r="E745" s="39" t="e">
        <f t="shared" si="183"/>
        <v>#REF!</v>
      </c>
      <c r="F745" s="39" t="e">
        <f t="shared" si="183"/>
        <v>#REF!</v>
      </c>
      <c r="G745" s="39" t="e">
        <f t="shared" si="183"/>
        <v>#REF!</v>
      </c>
      <c r="H745" s="39" t="e">
        <f t="shared" si="183"/>
        <v>#REF!</v>
      </c>
      <c r="I745" s="39" t="e">
        <f t="shared" si="183"/>
        <v>#REF!</v>
      </c>
      <c r="J745" s="39" t="e">
        <f t="shared" si="183"/>
        <v>#REF!</v>
      </c>
      <c r="K745" s="39" t="e">
        <f t="shared" si="183"/>
        <v>#REF!</v>
      </c>
      <c r="L745" s="39" t="e">
        <f t="shared" si="183"/>
        <v>#REF!</v>
      </c>
      <c r="M745" s="39" t="e">
        <f t="shared" si="183"/>
        <v>#REF!</v>
      </c>
      <c r="N745" s="39" t="e">
        <f t="shared" si="183"/>
        <v>#REF!</v>
      </c>
      <c r="O745" s="39" t="e">
        <f t="shared" si="183"/>
        <v>#REF!</v>
      </c>
      <c r="P745" s="39" t="e">
        <f t="shared" si="183"/>
        <v>#REF!</v>
      </c>
    </row>
    <row r="746" spans="2:16" ht="12" customHeight="1">
      <c r="B746" s="30" t="s">
        <v>139</v>
      </c>
      <c r="D746" s="36">
        <f>+D741</f>
        <v>0</v>
      </c>
      <c r="E746" s="36">
        <f t="shared" ref="E746:O746" si="184">+E741</f>
        <v>0</v>
      </c>
      <c r="F746" s="36">
        <f t="shared" si="184"/>
        <v>0</v>
      </c>
      <c r="G746" s="36">
        <f t="shared" si="184"/>
        <v>0</v>
      </c>
      <c r="H746" s="36">
        <f t="shared" si="184"/>
        <v>0</v>
      </c>
      <c r="I746" s="36">
        <f t="shared" si="184"/>
        <v>0</v>
      </c>
      <c r="J746" s="36">
        <f t="shared" si="184"/>
        <v>0</v>
      </c>
      <c r="K746" s="36">
        <f t="shared" si="184"/>
        <v>0</v>
      </c>
      <c r="L746" s="36">
        <f t="shared" si="184"/>
        <v>0</v>
      </c>
      <c r="M746" s="36">
        <f t="shared" si="184"/>
        <v>0</v>
      </c>
      <c r="N746" s="36">
        <f t="shared" si="184"/>
        <v>0</v>
      </c>
      <c r="O746" s="36">
        <f t="shared" si="184"/>
        <v>0</v>
      </c>
      <c r="P746" s="36">
        <f>CHOOSE([3]MES!$E$10,SUM(D746),SUM(D746:E746),SUM(D746:F746),SUM(D746:G746),SUM(D746:H746),SUM(D746:I746),SUM(D746:J746),SUM(D746:K746),SUM(D746:L746),SUM(D746:M746),SUM(D746:N746),SUM(D746:O746))</f>
        <v>0</v>
      </c>
    </row>
    <row r="747" spans="2:16" ht="12" customHeight="1">
      <c r="B747" s="30" t="s">
        <v>140</v>
      </c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>
        <f>CHOOSE([3]MES!$E$10,SUM(D747),SUM(D747:E747),SUM(D747:F747),SUM(D747:G747),SUM(D747:H747),SUM(D747:I747),SUM(D747:J747),SUM(D747:K747),SUM(D747:L747),SUM(D747:M747),SUM(D747:N747),SUM(D747:O747))</f>
        <v>0</v>
      </c>
    </row>
    <row r="748" spans="2:16" ht="12" customHeight="1">
      <c r="B748" s="30" t="s">
        <v>141</v>
      </c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>
        <f>CHOOSE([3]MES!$E$10,SUM(D748),SUM(D748:E748),SUM(D748:F748),SUM(D748:G748),SUM(D748:H748),SUM(D748:I748),SUM(D748:J748),SUM(D748:K748),SUM(D748:L748),SUM(D748:M748),SUM(D748:N748),SUM(D748:O748))</f>
        <v>0</v>
      </c>
    </row>
    <row r="749" spans="2:16" ht="12" customHeight="1">
      <c r="B749" s="38" t="s">
        <v>100</v>
      </c>
      <c r="D749" s="39">
        <f t="shared" ref="D749:P749" si="185">SUM(D746:D748)</f>
        <v>0</v>
      </c>
      <c r="E749" s="39">
        <f t="shared" si="185"/>
        <v>0</v>
      </c>
      <c r="F749" s="39">
        <f t="shared" si="185"/>
        <v>0</v>
      </c>
      <c r="G749" s="39">
        <f t="shared" si="185"/>
        <v>0</v>
      </c>
      <c r="H749" s="39">
        <f t="shared" si="185"/>
        <v>0</v>
      </c>
      <c r="I749" s="39">
        <f t="shared" si="185"/>
        <v>0</v>
      </c>
      <c r="J749" s="39">
        <f t="shared" si="185"/>
        <v>0</v>
      </c>
      <c r="K749" s="39">
        <f t="shared" si="185"/>
        <v>0</v>
      </c>
      <c r="L749" s="39">
        <f t="shared" si="185"/>
        <v>0</v>
      </c>
      <c r="M749" s="39">
        <f t="shared" si="185"/>
        <v>0</v>
      </c>
      <c r="N749" s="39">
        <f t="shared" si="185"/>
        <v>0</v>
      </c>
      <c r="O749" s="39">
        <f t="shared" si="185"/>
        <v>0</v>
      </c>
      <c r="P749" s="39">
        <f t="shared" si="185"/>
        <v>0</v>
      </c>
    </row>
    <row r="750" spans="2:16" ht="12" customHeight="1">
      <c r="B750" s="38" t="s">
        <v>142</v>
      </c>
      <c r="D750" s="39">
        <f>+D731-D749</f>
        <v>1237849281.5799999</v>
      </c>
      <c r="E750" s="39">
        <f t="shared" ref="E750:P750" si="186">+E731-E749</f>
        <v>190738986.58000004</v>
      </c>
      <c r="F750" s="39">
        <f t="shared" si="186"/>
        <v>539497646.74999952</v>
      </c>
      <c r="G750" s="39">
        <f t="shared" si="186"/>
        <v>568836986.12000012</v>
      </c>
      <c r="H750" s="39">
        <f t="shared" si="186"/>
        <v>629119113.48999953</v>
      </c>
      <c r="I750" s="39">
        <f t="shared" si="186"/>
        <v>593587101.95999992</v>
      </c>
      <c r="J750" s="39">
        <f t="shared" si="186"/>
        <v>706712229.01999986</v>
      </c>
      <c r="K750" s="39">
        <f t="shared" si="186"/>
        <v>564088817.92999995</v>
      </c>
      <c r="L750" s="39">
        <f t="shared" si="186"/>
        <v>635265402.91999984</v>
      </c>
      <c r="M750" s="39">
        <f t="shared" si="186"/>
        <v>790068300.31000006</v>
      </c>
      <c r="N750" s="39">
        <f t="shared" si="186"/>
        <v>768908747.42999995</v>
      </c>
      <c r="O750" s="39">
        <f t="shared" si="186"/>
        <v>1898305177.8000007</v>
      </c>
      <c r="P750" s="39">
        <f t="shared" si="186"/>
        <v>9122977791.8900013</v>
      </c>
    </row>
    <row r="752" spans="2:16" ht="12" customHeight="1">
      <c r="B752" s="34" t="s">
        <v>145</v>
      </c>
      <c r="D752" s="49">
        <f>+'[3]BG-08'!E517</f>
        <v>963953276.56000006</v>
      </c>
      <c r="E752" s="49">
        <f>+'[3]BG-08'!F517</f>
        <v>1694695185.1799996</v>
      </c>
      <c r="F752" s="49">
        <f>+'[3]BG-08'!G517</f>
        <v>6052487792.3800001</v>
      </c>
      <c r="G752" s="49">
        <f>+'[3]BG-08'!H517</f>
        <v>2197423915.8499999</v>
      </c>
      <c r="H752" s="49">
        <f>+'[3]BG-08'!I517</f>
        <v>2762517332.9099998</v>
      </c>
      <c r="I752" s="49">
        <f>+'[3]BG-08'!J517</f>
        <v>1423191332.8700004</v>
      </c>
      <c r="J752" s="49">
        <f>+'[3]BG-08'!K517</f>
        <v>1818609661.3900001</v>
      </c>
      <c r="K752" s="49">
        <f>+'[3]BG-08'!L517</f>
        <v>2150459499.8800001</v>
      </c>
      <c r="L752" s="49">
        <f>+'[3]BG-08'!M517</f>
        <v>2868190332.5900006</v>
      </c>
      <c r="M752" s="49">
        <f>+'[3]BG-08'!N517</f>
        <v>2208249235.4800005</v>
      </c>
      <c r="N752" s="49">
        <f>+'[3]BG-08'!O517</f>
        <v>2466343764.5699997</v>
      </c>
      <c r="O752" s="49">
        <f>+'[3]BG-08'!P517</f>
        <v>690921447.90000057</v>
      </c>
      <c r="P752" s="49">
        <f>+'[3]BG-08'!Q517</f>
        <v>27297042777.560001</v>
      </c>
    </row>
    <row r="753" spans="2:16" ht="12" customHeight="1">
      <c r="B753" s="30" t="s">
        <v>126</v>
      </c>
      <c r="D753" s="36" t="e">
        <f>+D752-D756-D757-D758</f>
        <v>#REF!</v>
      </c>
      <c r="E753" s="36" t="e">
        <f t="shared" ref="E753:O753" si="187">+E752-E756-E757-E758</f>
        <v>#REF!</v>
      </c>
      <c r="F753" s="36" t="e">
        <f t="shared" si="187"/>
        <v>#REF!</v>
      </c>
      <c r="G753" s="36" t="e">
        <f t="shared" si="187"/>
        <v>#REF!</v>
      </c>
      <c r="H753" s="36" t="e">
        <f t="shared" si="187"/>
        <v>#REF!</v>
      </c>
      <c r="I753" s="36" t="e">
        <f t="shared" si="187"/>
        <v>#REF!</v>
      </c>
      <c r="J753" s="36" t="e">
        <f t="shared" si="187"/>
        <v>#REF!</v>
      </c>
      <c r="K753" s="36" t="e">
        <f t="shared" si="187"/>
        <v>#REF!</v>
      </c>
      <c r="L753" s="36" t="e">
        <f t="shared" si="187"/>
        <v>#REF!</v>
      </c>
      <c r="M753" s="36" t="e">
        <f t="shared" si="187"/>
        <v>#REF!</v>
      </c>
      <c r="N753" s="36" t="e">
        <f t="shared" si="187"/>
        <v>#REF!</v>
      </c>
      <c r="O753" s="36" t="e">
        <f t="shared" si="187"/>
        <v>#REF!</v>
      </c>
      <c r="P753" s="36" t="e">
        <f>CHOOSE([3]MES!$E$10,SUM(D753),SUM(D753:E753),SUM(D753:F753),SUM(D753:G753),SUM(D753:H753),SUM(D753:I753),SUM(D753:J753),SUM(D753:K753),SUM(D753:L753),SUM(D753:M753),SUM(D753:N753),SUM(D753:O753))</f>
        <v>#REF!</v>
      </c>
    </row>
    <row r="754" spans="2:16" ht="12" customHeight="1">
      <c r="B754" s="30" t="s">
        <v>144</v>
      </c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>
        <f>CHOOSE([3]MES!$E$10,SUM(D754),SUM(D754:E754),SUM(D754:F754),SUM(D754:G754),SUM(D754:H754),SUM(D754:I754),SUM(D754:J754),SUM(D754:K754),SUM(D754:L754),SUM(D754:M754),SUM(D754:N754),SUM(D754:O754))</f>
        <v>0</v>
      </c>
    </row>
    <row r="755" spans="2:16" ht="12" customHeight="1">
      <c r="B755" s="38" t="s">
        <v>128</v>
      </c>
      <c r="D755" s="39" t="e">
        <f>SUM(D753:D754)</f>
        <v>#REF!</v>
      </c>
      <c r="E755" s="39" t="e">
        <f t="shared" ref="E755:P755" si="188">SUM(E753:E754)</f>
        <v>#REF!</v>
      </c>
      <c r="F755" s="39" t="e">
        <f t="shared" si="188"/>
        <v>#REF!</v>
      </c>
      <c r="G755" s="39" t="e">
        <f t="shared" si="188"/>
        <v>#REF!</v>
      </c>
      <c r="H755" s="39" t="e">
        <f t="shared" si="188"/>
        <v>#REF!</v>
      </c>
      <c r="I755" s="39" t="e">
        <f t="shared" si="188"/>
        <v>#REF!</v>
      </c>
      <c r="J755" s="39" t="e">
        <f t="shared" si="188"/>
        <v>#REF!</v>
      </c>
      <c r="K755" s="39" t="e">
        <f t="shared" si="188"/>
        <v>#REF!</v>
      </c>
      <c r="L755" s="39" t="e">
        <f t="shared" si="188"/>
        <v>#REF!</v>
      </c>
      <c r="M755" s="39" t="e">
        <f t="shared" si="188"/>
        <v>#REF!</v>
      </c>
      <c r="N755" s="39" t="e">
        <f t="shared" si="188"/>
        <v>#REF!</v>
      </c>
      <c r="O755" s="39" t="e">
        <f t="shared" si="188"/>
        <v>#REF!</v>
      </c>
      <c r="P755" s="39" t="e">
        <f t="shared" si="188"/>
        <v>#REF!</v>
      </c>
    </row>
    <row r="756" spans="2:16" ht="12" customHeight="1">
      <c r="B756" s="30" t="s">
        <v>129</v>
      </c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>
        <f>CHOOSE([3]MES!$E$10,SUM(D756),SUM(D756:E756),SUM(D756:F756),SUM(D756:G756),SUM(D756:H756),SUM(D756:I756),SUM(D756:J756),SUM(D756:K756),SUM(D756:L756),SUM(D756:M756),SUM(D756:N756),SUM(D756:O756))</f>
        <v>0</v>
      </c>
    </row>
    <row r="757" spans="2:16" ht="12" customHeight="1">
      <c r="B757" s="30" t="s">
        <v>132</v>
      </c>
      <c r="D757" s="36" t="e">
        <f t="array" ref="D757">SUM(IF("269520"='[3]B-BG'!$G$840:$G$2149,1,0)*IF("247"='[3]B-BG'!$AA$840:$AA$2149,1,0)*'[3]B-BG'!N$840:N$2149)</f>
        <v>#REF!</v>
      </c>
      <c r="E757" s="36" t="e">
        <f t="array" ref="E757">SUM(IF("269520"='[3]B-BG'!$G$840:$G$2149,1,0)*IF("247"='[3]B-BG'!$AA$840:$AA$2149,1,0)*'[3]B-BG'!O$840:O$2149)-D757</f>
        <v>#REF!</v>
      </c>
      <c r="F757" s="36" t="e">
        <f t="array" ref="F757">SUM(IF("269520"='[3]B-BG'!$G$840:$G$2149,1,0)*IF("247"='[3]B-BG'!$AA$840:$AA$2149,1,0)*'[3]B-BG'!P$840:P$2149)-D757-E757</f>
        <v>#REF!</v>
      </c>
      <c r="G757" s="36" t="e">
        <f t="array" ref="G757">SUM(IF("269520"='[3]B-BG'!$G$840:$G$2149,1,0)*IF("247"='[3]B-BG'!$AA$840:$AA$2149,1,0)*'[3]B-BG'!Q$840:Q$2149)-D757-E757-F757</f>
        <v>#REF!</v>
      </c>
      <c r="H757" s="36" t="e">
        <f t="array" ref="H757">SUM(IF("269520"='[3]B-BG'!$G$840:$G$2149,1,0)*IF("247"='[3]B-BG'!$AA$840:$AA$2149,1,0)*'[3]B-BG'!R$840:R$2149)-D757-E757-F757-G757</f>
        <v>#REF!</v>
      </c>
      <c r="I757" s="36" t="e">
        <f t="array" ref="I757">SUM(IF("269520"='[3]B-BG'!$G$840:$G$2149,1,0)*IF("247"='[3]B-BG'!$AA$840:$AA$2149,1,0)*'[3]B-BG'!S$840:S$2149)-D757-E757-F757-G757-H757</f>
        <v>#REF!</v>
      </c>
      <c r="J757" s="36" t="e">
        <f t="array" ref="J757">SUM(IF("269520"='[3]B-BG'!$G$840:$G$2149,1,0)*IF("247"='[3]B-BG'!$AA$840:$AA$2149,1,0)*'[3]B-BG'!T$840:T$2149)-I757-H757-G757-F757-E757-D757</f>
        <v>#REF!</v>
      </c>
      <c r="K757" s="36" t="e">
        <f t="array" ref="K757">SUM(IF("269520"='[3]B-BG'!$G$840:$G$2149,1,0)*IF("247"='[3]B-BG'!$AA$840:$AA$2149,1,0)*'[3]B-BG'!U$840:U$2149)-J757-I757-H757-G757-F757-E757-D757</f>
        <v>#REF!</v>
      </c>
      <c r="L757" s="36" t="e">
        <f t="array" ref="L757">SUM(IF("269520"='[3]B-BG'!$G$840:$G$2149,1,0)*IF("247"='[3]B-BG'!$AA$840:$AA$2149,1,0)*'[3]B-BG'!V$840:V$2149)-K757-J757-I757-H757-G757-F757-E757-D757</f>
        <v>#REF!</v>
      </c>
      <c r="M757" s="36" t="e">
        <f t="array" ref="M757">SUM(IF("269520"='[3]B-BG'!$G$840:$G$2149,1,0)*IF("247"='[3]B-BG'!$AA$840:$AA$2149,1,0)*'[3]B-BG'!W$840:W$2149)-L757-K757-J757-I757-H757-G757-F757-E757-D757</f>
        <v>#REF!</v>
      </c>
      <c r="N757" s="36" t="e">
        <f t="array" ref="N757">SUM(IF("269520"='[3]B-BG'!$G$840:$G$2149,1,0)*IF("247"='[3]B-BG'!$AA$840:$AA$2149,1,0)*'[3]B-BG'!X$840:X$2149)-M757-L757-K757-J757-I757-H757-G757-F757-E757-D757</f>
        <v>#REF!</v>
      </c>
      <c r="O757" s="36" t="e">
        <f t="array" ref="O757">SUM(IF("269520"='[3]B-BG'!$G$840:$G$2149,1,0)*IF("247"='[3]B-BG'!$AA$840:$AA$2149,1,0)*'[3]B-BG'!Y$840:Y$2149)-N757-M757-L757-K757-J757-I757-H757-G757-F757-E757-D757</f>
        <v>#REF!</v>
      </c>
      <c r="P757" s="36" t="e">
        <f>CHOOSE([3]MES!$E$10,SUM(D757),SUM(D757:E757),SUM(D757:F757),SUM(D757:G757),SUM(D757:H757),SUM(D757:I757),SUM(D757:J757),SUM(D757:K757),SUM(D757:L757),SUM(D757:M757),SUM(D757:N757),SUM(D757:O757))</f>
        <v>#REF!</v>
      </c>
    </row>
    <row r="758" spans="2:16" ht="12" customHeight="1">
      <c r="B758" s="30" t="s">
        <v>135</v>
      </c>
      <c r="D758" s="36" t="e">
        <f t="array" ref="D758">SUM(IF("269520"='[3]B-BG'!$G$840:$G$2149,1,0)*IF("260"='[3]B-BG'!$AA$840:$AA$2149,1,0)*'[3]B-BG'!N$840:N$2149)</f>
        <v>#REF!</v>
      </c>
      <c r="E758" s="36" t="e">
        <f t="array" ref="E758">SUM(IF("269520"='[3]B-BG'!$G$840:$G$2149,1,0)*IF("260"='[3]B-BG'!$AA$840:$AA$2149,1,0)*'[3]B-BG'!O$840:O$2149)-D758</f>
        <v>#REF!</v>
      </c>
      <c r="F758" s="36" t="e">
        <f t="array" ref="F758">SUM(IF("269520"='[3]B-BG'!$G$840:$G$2149,1,0)*IF("260"='[3]B-BG'!$AA$840:$AA$2149,1,0)*'[3]B-BG'!P$840:P$2149)-D758-E758</f>
        <v>#REF!</v>
      </c>
      <c r="G758" s="36" t="e">
        <f t="array" ref="G758">SUM(IF("269520"='[3]B-BG'!$G$840:$G$2149,1,0)*IF("260"='[3]B-BG'!$AA$840:$AA$2149,1,0)*'[3]B-BG'!Q$840:Q$2149)-D758-E758-F758</f>
        <v>#REF!</v>
      </c>
      <c r="H758" s="36" t="e">
        <f t="array" ref="H758">SUM(IF("269520"='[3]B-BG'!$G$840:$G$2149,1,0)*IF("260"='[3]B-BG'!$AA$840:$AA$2149,1,0)*'[3]B-BG'!R$840:R$2149)-D758-E758-F758-G758</f>
        <v>#REF!</v>
      </c>
      <c r="I758" s="36" t="e">
        <f t="array" ref="I758">SUM(IF("269520"='[3]B-BG'!$G$840:$G$2149,1,0)*IF("260"='[3]B-BG'!$AA$840:$AA$2149,1,0)*'[3]B-BG'!S$840:S$2149)-D758-E758-F758-G758-H758</f>
        <v>#REF!</v>
      </c>
      <c r="J758" s="36" t="e">
        <f t="array" ref="J758">SUM(IF("269520"='[3]B-BG'!$G$840:$G$2149,1,0)*IF("260"='[3]B-BG'!$AA$840:$AA$2149,1,0)*'[3]B-BG'!T$840:T$2149)-I758-H758-G758-F758-E758-D758</f>
        <v>#REF!</v>
      </c>
      <c r="K758" s="36" t="e">
        <f t="array" ref="K758">SUM(IF("269520"='[3]B-BG'!$G$840:$G$2149,1,0)*IF("260"='[3]B-BG'!$AA$840:$AA$2149,1,0)*'[3]B-BG'!U$840:U$2149)-J758-I758-H758-G758-F758-E758-D758</f>
        <v>#REF!</v>
      </c>
      <c r="L758" s="36" t="e">
        <f t="array" ref="L758">SUM(IF("269520"='[3]B-BG'!$G$840:$G$2149,1,0)*IF("260"='[3]B-BG'!$AA$840:$AA$2149,1,0)*'[3]B-BG'!V$840:V$2149)-K758-J758-I758-H758-G758-F758-E758-D758</f>
        <v>#REF!</v>
      </c>
      <c r="M758" s="36" t="e">
        <f t="array" ref="M758">SUM(IF("269520"='[3]B-BG'!$G$840:$G$2149,1,0)*IF("260"='[3]B-BG'!$AA$840:$AA$2149,1,0)*'[3]B-BG'!W$840:W$2149)-L758-K758-J758-I758-H758-G758-F758-E758-D758</f>
        <v>#REF!</v>
      </c>
      <c r="N758" s="36" t="e">
        <f t="array" ref="N758">SUM(IF("269520"='[3]B-BG'!$G$840:$G$2149,1,0)*IF("260"='[3]B-BG'!$AA$840:$AA$2149,1,0)*'[3]B-BG'!X$840:X$2149)-M758-L758-K758-J758-I758-H758-G758-F758-E758-D758</f>
        <v>#REF!</v>
      </c>
      <c r="O758" s="36" t="e">
        <f t="array" ref="O758">SUM(IF("269520"='[3]B-BG'!$G$840:$G$2149,1,0)*IF("260"='[3]B-BG'!$AA$840:$AA$2149,1,0)*'[3]B-BG'!Y$840:Y$2149)-N758-M758-L758-K758-J758-I758-H758-G758-F758-E758-D758</f>
        <v>#REF!</v>
      </c>
      <c r="P758" s="36" t="e">
        <f>CHOOSE([3]MES!$E$10,SUM(D758),SUM(D758:E758),SUM(D758:F758),SUM(D758:G758),SUM(D758:H758),SUM(D758:I758),SUM(D758:J758),SUM(D758:K758),SUM(D758:L758),SUM(D758:M758),SUM(D758:N758),SUM(D758:O758))</f>
        <v>#REF!</v>
      </c>
    </row>
    <row r="759" spans="2:16" ht="12" customHeight="1">
      <c r="B759" s="38" t="s">
        <v>138</v>
      </c>
      <c r="D759" s="39" t="e">
        <f>SUM(D755:D758)</f>
        <v>#REF!</v>
      </c>
      <c r="E759" s="39" t="e">
        <f t="shared" ref="E759:P759" si="189">SUM(E755:E758)</f>
        <v>#REF!</v>
      </c>
      <c r="F759" s="39" t="e">
        <f t="shared" si="189"/>
        <v>#REF!</v>
      </c>
      <c r="G759" s="39" t="e">
        <f t="shared" si="189"/>
        <v>#REF!</v>
      </c>
      <c r="H759" s="39" t="e">
        <f t="shared" si="189"/>
        <v>#REF!</v>
      </c>
      <c r="I759" s="39" t="e">
        <f t="shared" si="189"/>
        <v>#REF!</v>
      </c>
      <c r="J759" s="39" t="e">
        <f t="shared" si="189"/>
        <v>#REF!</v>
      </c>
      <c r="K759" s="39" t="e">
        <f t="shared" si="189"/>
        <v>#REF!</v>
      </c>
      <c r="L759" s="39" t="e">
        <f t="shared" si="189"/>
        <v>#REF!</v>
      </c>
      <c r="M759" s="39" t="e">
        <f t="shared" si="189"/>
        <v>#REF!</v>
      </c>
      <c r="N759" s="39" t="e">
        <f t="shared" si="189"/>
        <v>#REF!</v>
      </c>
      <c r="O759" s="39" t="e">
        <f t="shared" si="189"/>
        <v>#REF!</v>
      </c>
      <c r="P759" s="39" t="e">
        <f t="shared" si="189"/>
        <v>#REF!</v>
      </c>
    </row>
    <row r="760" spans="2:16" ht="12" customHeight="1">
      <c r="B760" s="30" t="s">
        <v>139</v>
      </c>
      <c r="D760" s="36" t="e">
        <f>+D757</f>
        <v>#REF!</v>
      </c>
      <c r="E760" s="36" t="e">
        <f t="shared" ref="E760:O760" si="190">+E757</f>
        <v>#REF!</v>
      </c>
      <c r="F760" s="36" t="e">
        <f t="shared" si="190"/>
        <v>#REF!</v>
      </c>
      <c r="G760" s="36" t="e">
        <f t="shared" si="190"/>
        <v>#REF!</v>
      </c>
      <c r="H760" s="36" t="e">
        <f t="shared" si="190"/>
        <v>#REF!</v>
      </c>
      <c r="I760" s="36" t="e">
        <f t="shared" si="190"/>
        <v>#REF!</v>
      </c>
      <c r="J760" s="36" t="e">
        <f t="shared" si="190"/>
        <v>#REF!</v>
      </c>
      <c r="K760" s="36" t="e">
        <f t="shared" si="190"/>
        <v>#REF!</v>
      </c>
      <c r="L760" s="36" t="e">
        <f t="shared" si="190"/>
        <v>#REF!</v>
      </c>
      <c r="M760" s="36" t="e">
        <f t="shared" si="190"/>
        <v>#REF!</v>
      </c>
      <c r="N760" s="36" t="e">
        <f t="shared" si="190"/>
        <v>#REF!</v>
      </c>
      <c r="O760" s="36" t="e">
        <f t="shared" si="190"/>
        <v>#REF!</v>
      </c>
      <c r="P760" s="36" t="e">
        <f>CHOOSE([3]MES!$E$10,SUM(D760),SUM(D760:E760),SUM(D760:F760),SUM(D760:G760),SUM(D760:H760),SUM(D760:I760),SUM(D760:J760),SUM(D760:K760),SUM(D760:L760),SUM(D760:M760),SUM(D760:N760),SUM(D760:O760))</f>
        <v>#REF!</v>
      </c>
    </row>
    <row r="761" spans="2:16" ht="12" customHeight="1">
      <c r="B761" s="30" t="s">
        <v>140</v>
      </c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>
        <f>CHOOSE([3]MES!$E$10,SUM(D761),SUM(D761:E761),SUM(D761:F761),SUM(D761:G761),SUM(D761:H761),SUM(D761:I761),SUM(D761:J761),SUM(D761:K761),SUM(D761:L761),SUM(D761:M761),SUM(D761:N761),SUM(D761:O761))</f>
        <v>0</v>
      </c>
    </row>
    <row r="762" spans="2:16" ht="12" customHeight="1">
      <c r="B762" s="30" t="s">
        <v>141</v>
      </c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>
        <f>CHOOSE([3]MES!$E$10,SUM(D762),SUM(D762:E762),SUM(D762:F762),SUM(D762:G762),SUM(D762:H762),SUM(D762:I762),SUM(D762:J762),SUM(D762:K762),SUM(D762:L762),SUM(D762:M762),SUM(D762:N762),SUM(D762:O762))</f>
        <v>0</v>
      </c>
    </row>
    <row r="763" spans="2:16" ht="12" customHeight="1">
      <c r="B763" s="38" t="s">
        <v>100</v>
      </c>
      <c r="D763" s="39" t="e">
        <f t="shared" ref="D763:P763" si="191">SUM(D760:D762)</f>
        <v>#REF!</v>
      </c>
      <c r="E763" s="39" t="e">
        <f t="shared" si="191"/>
        <v>#REF!</v>
      </c>
      <c r="F763" s="39" t="e">
        <f t="shared" si="191"/>
        <v>#REF!</v>
      </c>
      <c r="G763" s="39" t="e">
        <f t="shared" si="191"/>
        <v>#REF!</v>
      </c>
      <c r="H763" s="39" t="e">
        <f t="shared" si="191"/>
        <v>#REF!</v>
      </c>
      <c r="I763" s="39" t="e">
        <f t="shared" si="191"/>
        <v>#REF!</v>
      </c>
      <c r="J763" s="39" t="e">
        <f t="shared" si="191"/>
        <v>#REF!</v>
      </c>
      <c r="K763" s="39" t="e">
        <f t="shared" si="191"/>
        <v>#REF!</v>
      </c>
      <c r="L763" s="39" t="e">
        <f t="shared" si="191"/>
        <v>#REF!</v>
      </c>
      <c r="M763" s="39" t="e">
        <f t="shared" si="191"/>
        <v>#REF!</v>
      </c>
      <c r="N763" s="39" t="e">
        <f t="shared" si="191"/>
        <v>#REF!</v>
      </c>
      <c r="O763" s="39" t="e">
        <f t="shared" si="191"/>
        <v>#REF!</v>
      </c>
      <c r="P763" s="39" t="e">
        <f t="shared" si="191"/>
        <v>#REF!</v>
      </c>
    </row>
    <row r="764" spans="2:16" ht="12" customHeight="1">
      <c r="B764" s="38" t="s">
        <v>142</v>
      </c>
      <c r="D764" s="39" t="e">
        <f>+D752-D763</f>
        <v>#REF!</v>
      </c>
      <c r="E764" s="39" t="e">
        <f t="shared" ref="E764:P764" si="192">+E752-E763</f>
        <v>#REF!</v>
      </c>
      <c r="F764" s="39" t="e">
        <f t="shared" si="192"/>
        <v>#REF!</v>
      </c>
      <c r="G764" s="39" t="e">
        <f t="shared" si="192"/>
        <v>#REF!</v>
      </c>
      <c r="H764" s="39" t="e">
        <f t="shared" si="192"/>
        <v>#REF!</v>
      </c>
      <c r="I764" s="39" t="e">
        <f t="shared" si="192"/>
        <v>#REF!</v>
      </c>
      <c r="J764" s="39" t="e">
        <f t="shared" si="192"/>
        <v>#REF!</v>
      </c>
      <c r="K764" s="39" t="e">
        <f t="shared" si="192"/>
        <v>#REF!</v>
      </c>
      <c r="L764" s="39" t="e">
        <f t="shared" si="192"/>
        <v>#REF!</v>
      </c>
      <c r="M764" s="39" t="e">
        <f t="shared" si="192"/>
        <v>#REF!</v>
      </c>
      <c r="N764" s="39" t="e">
        <f t="shared" si="192"/>
        <v>#REF!</v>
      </c>
      <c r="O764" s="39" t="e">
        <f t="shared" si="192"/>
        <v>#REF!</v>
      </c>
      <c r="P764" s="39" t="e">
        <f t="shared" si="192"/>
        <v>#REF!</v>
      </c>
    </row>
    <row r="765" spans="2:16" ht="12" customHeight="1">
      <c r="M765" s="36"/>
    </row>
    <row r="766" spans="2:16" ht="12" customHeight="1">
      <c r="B766" s="34" t="s">
        <v>146</v>
      </c>
      <c r="D766" s="49">
        <f>+'[3]BG-08'!E394</f>
        <v>2500464333.1199994</v>
      </c>
      <c r="E766" s="49">
        <f>+'[3]BG-08'!F394</f>
        <v>2416213502.27</v>
      </c>
      <c r="F766" s="49">
        <f>+'[3]BG-08'!G394</f>
        <v>2386956845.1499996</v>
      </c>
      <c r="G766" s="49">
        <f>+'[3]BG-08'!H394</f>
        <v>2306225825.8599992</v>
      </c>
      <c r="H766" s="49">
        <f>+'[3]BG-08'!I394</f>
        <v>2236345021.8600011</v>
      </c>
      <c r="I766" s="49">
        <f>+'[3]BG-08'!J394</f>
        <v>2288649123.7099996</v>
      </c>
      <c r="J766" s="49">
        <f>+'[3]BG-08'!K394</f>
        <v>2370690924.8100004</v>
      </c>
      <c r="K766" s="49">
        <f>+'[3]BG-08'!L394</f>
        <v>2305445089.4099998</v>
      </c>
      <c r="L766" s="49">
        <f>+'[3]BG-08'!M394</f>
        <v>2403187552.3199997</v>
      </c>
      <c r="M766" s="49">
        <f>+'[3]BG-08'!N394</f>
        <v>2577209395.5400019</v>
      </c>
      <c r="N766" s="49">
        <f>+'[3]BG-08'!O394</f>
        <v>12516003993.089998</v>
      </c>
      <c r="O766" s="49">
        <f>+'[3]BG-08'!P394</f>
        <v>-10664960269.32</v>
      </c>
      <c r="P766" s="49">
        <f>+'[3]BG-08'!Q394</f>
        <v>25642431337.82</v>
      </c>
    </row>
    <row r="767" spans="2:16" ht="12" customHeight="1">
      <c r="B767" s="30" t="s">
        <v>126</v>
      </c>
      <c r="D767" s="36" t="e">
        <f>+ROUND(((+D368/D$413)*D$766),2)</f>
        <v>#REF!</v>
      </c>
      <c r="E767" s="36" t="e">
        <f t="shared" ref="E767:O767" si="193">+ROUND(((+E368/E$413)*E$766),2)</f>
        <v>#REF!</v>
      </c>
      <c r="F767" s="36" t="e">
        <f t="shared" si="193"/>
        <v>#REF!</v>
      </c>
      <c r="G767" s="36" t="e">
        <f t="shared" si="193"/>
        <v>#REF!</v>
      </c>
      <c r="H767" s="36" t="e">
        <f t="shared" si="193"/>
        <v>#REF!</v>
      </c>
      <c r="I767" s="36" t="e">
        <f t="shared" si="193"/>
        <v>#REF!</v>
      </c>
      <c r="J767" s="36" t="e">
        <f t="shared" si="193"/>
        <v>#REF!</v>
      </c>
      <c r="K767" s="36" t="e">
        <f t="shared" si="193"/>
        <v>#REF!</v>
      </c>
      <c r="L767" s="36" t="e">
        <f t="shared" si="193"/>
        <v>#REF!</v>
      </c>
      <c r="M767" s="36" t="e">
        <f t="shared" si="193"/>
        <v>#REF!</v>
      </c>
      <c r="N767" s="36" t="e">
        <f t="shared" si="193"/>
        <v>#REF!</v>
      </c>
      <c r="O767" s="36" t="e">
        <f t="shared" si="193"/>
        <v>#REF!</v>
      </c>
      <c r="P767" s="36" t="e">
        <f>CHOOSE([3]MES!$E$10,SUM(D767),SUM(D767:E767),SUM(D767:F767),SUM(D767:G767),SUM(D767:H767),SUM(D767:I767),SUM(D767:J767),SUM(D767:K767),SUM(D767:L767),SUM(D767:M767),SUM(D767:N767),SUM(D767:O767))</f>
        <v>#REF!</v>
      </c>
    </row>
    <row r="768" spans="2:16" ht="12" customHeight="1">
      <c r="B768" s="30" t="s">
        <v>144</v>
      </c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>
        <f>CHOOSE([3]MES!$E$10,SUM(D768),SUM(D768:E768),SUM(D768:F768),SUM(D768:G768),SUM(D768:H768),SUM(D768:I768),SUM(D768:J768),SUM(D768:K768),SUM(D768:L768),SUM(D768:M768),SUM(D768:N768),SUM(D768:O768))</f>
        <v>0</v>
      </c>
    </row>
    <row r="769" spans="2:16" ht="12" customHeight="1">
      <c r="B769" s="38" t="s">
        <v>128</v>
      </c>
      <c r="D769" s="39" t="e">
        <f t="shared" ref="D769:P769" si="194">SUM(D767:D768)</f>
        <v>#REF!</v>
      </c>
      <c r="E769" s="39" t="e">
        <f t="shared" si="194"/>
        <v>#REF!</v>
      </c>
      <c r="F769" s="39" t="e">
        <f t="shared" si="194"/>
        <v>#REF!</v>
      </c>
      <c r="G769" s="39" t="e">
        <f t="shared" si="194"/>
        <v>#REF!</v>
      </c>
      <c r="H769" s="39" t="e">
        <f t="shared" si="194"/>
        <v>#REF!</v>
      </c>
      <c r="I769" s="39" t="e">
        <f t="shared" si="194"/>
        <v>#REF!</v>
      </c>
      <c r="J769" s="39" t="e">
        <f t="shared" si="194"/>
        <v>#REF!</v>
      </c>
      <c r="K769" s="39" t="e">
        <f t="shared" si="194"/>
        <v>#REF!</v>
      </c>
      <c r="L769" s="39" t="e">
        <f t="shared" si="194"/>
        <v>#REF!</v>
      </c>
      <c r="M769" s="39" t="e">
        <f t="shared" si="194"/>
        <v>#REF!</v>
      </c>
      <c r="N769" s="39" t="e">
        <f t="shared" si="194"/>
        <v>#REF!</v>
      </c>
      <c r="O769" s="39" t="e">
        <f t="shared" si="194"/>
        <v>#REF!</v>
      </c>
      <c r="P769" s="39" t="e">
        <f t="shared" si="194"/>
        <v>#REF!</v>
      </c>
    </row>
    <row r="770" spans="2:16" ht="12" customHeight="1">
      <c r="B770" s="30" t="s">
        <v>129</v>
      </c>
      <c r="D770" s="36" t="e">
        <f>+ROUND(((+D387/D$413)*D$766),2)</f>
        <v>#REF!</v>
      </c>
      <c r="E770" s="36" t="e">
        <f t="shared" ref="E770:O770" si="195">+ROUND(((+E387/E$413)*E$766),2)</f>
        <v>#REF!</v>
      </c>
      <c r="F770" s="36" t="e">
        <f t="shared" si="195"/>
        <v>#REF!</v>
      </c>
      <c r="G770" s="36" t="e">
        <f t="shared" si="195"/>
        <v>#REF!</v>
      </c>
      <c r="H770" s="36" t="e">
        <f t="shared" si="195"/>
        <v>#REF!</v>
      </c>
      <c r="I770" s="36" t="e">
        <f t="shared" si="195"/>
        <v>#REF!</v>
      </c>
      <c r="J770" s="36" t="e">
        <f t="shared" si="195"/>
        <v>#REF!</v>
      </c>
      <c r="K770" s="36" t="e">
        <f t="shared" si="195"/>
        <v>#REF!</v>
      </c>
      <c r="L770" s="36" t="e">
        <f t="shared" si="195"/>
        <v>#REF!</v>
      </c>
      <c r="M770" s="36" t="e">
        <f t="shared" si="195"/>
        <v>#REF!</v>
      </c>
      <c r="N770" s="36" t="e">
        <f t="shared" si="195"/>
        <v>#REF!</v>
      </c>
      <c r="O770" s="36" t="e">
        <f t="shared" si="195"/>
        <v>#REF!</v>
      </c>
      <c r="P770" s="36" t="e">
        <f>CHOOSE([3]MES!$E$10,SUM(D770),SUM(D770:E770),SUM(D770:F770),SUM(D770:G770),SUM(D770:H770),SUM(D770:I770),SUM(D770:J770),SUM(D770:K770),SUM(D770:L770),SUM(D770:M770),SUM(D770:N770),SUM(D770:O770))</f>
        <v>#REF!</v>
      </c>
    </row>
    <row r="771" spans="2:16" ht="12" customHeight="1">
      <c r="B771" s="30" t="s">
        <v>132</v>
      </c>
      <c r="D771" s="36" t="e">
        <f>+ROUND(((+D411/D$413)*D$766),2)</f>
        <v>#REF!</v>
      </c>
      <c r="E771" s="36" t="e">
        <f t="shared" ref="E771:O771" si="196">+ROUND(((+E411/E$413)*E$766),2)</f>
        <v>#REF!</v>
      </c>
      <c r="F771" s="36" t="e">
        <f t="shared" si="196"/>
        <v>#REF!</v>
      </c>
      <c r="G771" s="36" t="e">
        <f t="shared" si="196"/>
        <v>#REF!</v>
      </c>
      <c r="H771" s="36" t="e">
        <f t="shared" si="196"/>
        <v>#REF!</v>
      </c>
      <c r="I771" s="36" t="e">
        <f t="shared" si="196"/>
        <v>#REF!</v>
      </c>
      <c r="J771" s="36" t="e">
        <f t="shared" si="196"/>
        <v>#REF!</v>
      </c>
      <c r="K771" s="36" t="e">
        <f t="shared" si="196"/>
        <v>#REF!</v>
      </c>
      <c r="L771" s="36" t="e">
        <f t="shared" si="196"/>
        <v>#REF!</v>
      </c>
      <c r="M771" s="36" t="e">
        <f t="shared" si="196"/>
        <v>#REF!</v>
      </c>
      <c r="N771" s="36" t="e">
        <f t="shared" si="196"/>
        <v>#REF!</v>
      </c>
      <c r="O771" s="36" t="e">
        <f t="shared" si="196"/>
        <v>#REF!</v>
      </c>
      <c r="P771" s="36" t="e">
        <f>CHOOSE([3]MES!$E$10,SUM(D771),SUM(D771:E771),SUM(D771:F771),SUM(D771:G771),SUM(D771:H771),SUM(D771:I771),SUM(D771:J771),SUM(D771:K771),SUM(D771:L771),SUM(D771:M771),SUM(D771:N771),SUM(D771:O771))</f>
        <v>#REF!</v>
      </c>
    </row>
    <row r="772" spans="2:16" ht="12" customHeight="1">
      <c r="B772" s="30" t="s">
        <v>135</v>
      </c>
      <c r="D772" s="36" t="e">
        <f>+ROUND((((+D378+D395)/D$413)*D$766),2)</f>
        <v>#REF!</v>
      </c>
      <c r="E772" s="36" t="e">
        <f t="shared" ref="E772:O772" si="197">+ROUND((((+E378+E395)/E$413)*E$766),2)</f>
        <v>#REF!</v>
      </c>
      <c r="F772" s="36" t="e">
        <f t="shared" si="197"/>
        <v>#REF!</v>
      </c>
      <c r="G772" s="36" t="e">
        <f t="shared" si="197"/>
        <v>#REF!</v>
      </c>
      <c r="H772" s="36" t="e">
        <f t="shared" si="197"/>
        <v>#REF!</v>
      </c>
      <c r="I772" s="36" t="e">
        <f t="shared" si="197"/>
        <v>#REF!</v>
      </c>
      <c r="J772" s="36" t="e">
        <f t="shared" si="197"/>
        <v>#REF!</v>
      </c>
      <c r="K772" s="36" t="e">
        <f t="shared" si="197"/>
        <v>#REF!</v>
      </c>
      <c r="L772" s="36" t="e">
        <f t="shared" si="197"/>
        <v>#REF!</v>
      </c>
      <c r="M772" s="36" t="e">
        <f t="shared" si="197"/>
        <v>#REF!</v>
      </c>
      <c r="N772" s="36" t="e">
        <f t="shared" si="197"/>
        <v>#REF!</v>
      </c>
      <c r="O772" s="36" t="e">
        <f t="shared" si="197"/>
        <v>#REF!</v>
      </c>
      <c r="P772" s="36" t="e">
        <f>CHOOSE([3]MES!$E$10,SUM(D772),SUM(D772:E772),SUM(D772:F772),SUM(D772:G772),SUM(D772:H772),SUM(D772:I772),SUM(D772:J772),SUM(D772:K772),SUM(D772:L772),SUM(D772:M772),SUM(D772:N772),SUM(D772:O772))</f>
        <v>#REF!</v>
      </c>
    </row>
    <row r="773" spans="2:16" ht="12" customHeight="1">
      <c r="B773" s="38" t="s">
        <v>138</v>
      </c>
      <c r="D773" s="39" t="e">
        <f t="shared" ref="D773:P773" si="198">SUM(D769:D772)</f>
        <v>#REF!</v>
      </c>
      <c r="E773" s="39" t="e">
        <f t="shared" si="198"/>
        <v>#REF!</v>
      </c>
      <c r="F773" s="39" t="e">
        <f t="shared" si="198"/>
        <v>#REF!</v>
      </c>
      <c r="G773" s="39" t="e">
        <f t="shared" si="198"/>
        <v>#REF!</v>
      </c>
      <c r="H773" s="39" t="e">
        <f t="shared" si="198"/>
        <v>#REF!</v>
      </c>
      <c r="I773" s="39" t="e">
        <f t="shared" si="198"/>
        <v>#REF!</v>
      </c>
      <c r="J773" s="39" t="e">
        <f t="shared" si="198"/>
        <v>#REF!</v>
      </c>
      <c r="K773" s="39" t="e">
        <f t="shared" si="198"/>
        <v>#REF!</v>
      </c>
      <c r="L773" s="39" t="e">
        <f t="shared" si="198"/>
        <v>#REF!</v>
      </c>
      <c r="M773" s="39" t="e">
        <f t="shared" si="198"/>
        <v>#REF!</v>
      </c>
      <c r="N773" s="39" t="e">
        <f t="shared" si="198"/>
        <v>#REF!</v>
      </c>
      <c r="O773" s="39" t="e">
        <f t="shared" si="198"/>
        <v>#REF!</v>
      </c>
      <c r="P773" s="39" t="e">
        <f t="shared" si="198"/>
        <v>#REF!</v>
      </c>
    </row>
    <row r="774" spans="2:16" ht="12" customHeight="1">
      <c r="B774" s="30" t="s">
        <v>139</v>
      </c>
      <c r="D774" s="36" t="e">
        <f>+IF(D$411=0,0,(+D399/D$411)*D$771)</f>
        <v>#REF!</v>
      </c>
      <c r="E774" s="36" t="e">
        <f t="shared" ref="E774:O774" si="199">+IF(E$411=0,0,(+E399/E$411)*E$771)</f>
        <v>#REF!</v>
      </c>
      <c r="F774" s="36" t="e">
        <f t="shared" si="199"/>
        <v>#REF!</v>
      </c>
      <c r="G774" s="36" t="e">
        <f t="shared" si="199"/>
        <v>#REF!</v>
      </c>
      <c r="H774" s="36" t="e">
        <f t="shared" si="199"/>
        <v>#REF!</v>
      </c>
      <c r="I774" s="36" t="e">
        <f t="shared" si="199"/>
        <v>#REF!</v>
      </c>
      <c r="J774" s="36" t="e">
        <f t="shared" si="199"/>
        <v>#REF!</v>
      </c>
      <c r="K774" s="36" t="e">
        <f t="shared" si="199"/>
        <v>#REF!</v>
      </c>
      <c r="L774" s="36" t="e">
        <f t="shared" si="199"/>
        <v>#REF!</v>
      </c>
      <c r="M774" s="36" t="e">
        <f t="shared" si="199"/>
        <v>#REF!</v>
      </c>
      <c r="N774" s="36" t="e">
        <f t="shared" si="199"/>
        <v>#REF!</v>
      </c>
      <c r="O774" s="36" t="e">
        <f t="shared" si="199"/>
        <v>#REF!</v>
      </c>
      <c r="P774" s="36" t="e">
        <f>CHOOSE([3]MES!$E$10,SUM(D774),SUM(D774:E774),SUM(D774:F774),SUM(D774:G774),SUM(D774:H774),SUM(D774:I774),SUM(D774:J774),SUM(D774:K774),SUM(D774:L774),SUM(D774:M774),SUM(D774:N774),SUM(D774:O774))</f>
        <v>#REF!</v>
      </c>
    </row>
    <row r="775" spans="2:16" ht="12" customHeight="1">
      <c r="B775" s="30" t="s">
        <v>140</v>
      </c>
      <c r="D775" s="36" t="e">
        <f>+IF(D$411=0,0,(+D407/D$411)*D$771)</f>
        <v>#REF!</v>
      </c>
      <c r="E775" s="36" t="e">
        <f t="shared" ref="E775:O775" si="200">+IF(E$411=0,0,(+E407/E$411)*E$771)</f>
        <v>#REF!</v>
      </c>
      <c r="F775" s="36" t="e">
        <f t="shared" si="200"/>
        <v>#REF!</v>
      </c>
      <c r="G775" s="36" t="e">
        <f t="shared" si="200"/>
        <v>#REF!</v>
      </c>
      <c r="H775" s="36" t="e">
        <f t="shared" si="200"/>
        <v>#REF!</v>
      </c>
      <c r="I775" s="36" t="e">
        <f t="shared" si="200"/>
        <v>#REF!</v>
      </c>
      <c r="J775" s="36" t="e">
        <f t="shared" si="200"/>
        <v>#REF!</v>
      </c>
      <c r="K775" s="36" t="e">
        <f t="shared" si="200"/>
        <v>#REF!</v>
      </c>
      <c r="L775" s="36" t="e">
        <f t="shared" si="200"/>
        <v>#REF!</v>
      </c>
      <c r="M775" s="36" t="e">
        <f t="shared" si="200"/>
        <v>#REF!</v>
      </c>
      <c r="N775" s="36" t="e">
        <f t="shared" si="200"/>
        <v>#REF!</v>
      </c>
      <c r="O775" s="36" t="e">
        <f t="shared" si="200"/>
        <v>#REF!</v>
      </c>
      <c r="P775" s="36" t="e">
        <f>CHOOSE([3]MES!$E$10,SUM(D775),SUM(D775:E775),SUM(D775:F775),SUM(D775:G775),SUM(D775:H775),SUM(D775:I775),SUM(D775:J775),SUM(D775:K775),SUM(D775:L775),SUM(D775:M775),SUM(D775:N775),SUM(D775:O775))</f>
        <v>#REF!</v>
      </c>
    </row>
    <row r="776" spans="2:16" ht="12" customHeight="1">
      <c r="B776" s="30" t="s">
        <v>141</v>
      </c>
      <c r="D776" s="36" t="e">
        <f>+IF(D$411=0,0,(+D402/D$411)*D$771)</f>
        <v>#REF!</v>
      </c>
      <c r="E776" s="36" t="e">
        <f t="shared" ref="E776:O776" si="201">+IF(E$411=0,0,(+E402/E$411)*E$771)</f>
        <v>#REF!</v>
      </c>
      <c r="F776" s="36" t="e">
        <f t="shared" si="201"/>
        <v>#REF!</v>
      </c>
      <c r="G776" s="36" t="e">
        <f t="shared" si="201"/>
        <v>#REF!</v>
      </c>
      <c r="H776" s="36" t="e">
        <f t="shared" si="201"/>
        <v>#REF!</v>
      </c>
      <c r="I776" s="36" t="e">
        <f t="shared" si="201"/>
        <v>#REF!</v>
      </c>
      <c r="J776" s="36" t="e">
        <f t="shared" si="201"/>
        <v>#REF!</v>
      </c>
      <c r="K776" s="36" t="e">
        <f t="shared" si="201"/>
        <v>#REF!</v>
      </c>
      <c r="L776" s="36" t="e">
        <f t="shared" si="201"/>
        <v>#REF!</v>
      </c>
      <c r="M776" s="36" t="e">
        <f t="shared" si="201"/>
        <v>#REF!</v>
      </c>
      <c r="N776" s="36" t="e">
        <f t="shared" si="201"/>
        <v>#REF!</v>
      </c>
      <c r="O776" s="36" t="e">
        <f t="shared" si="201"/>
        <v>#REF!</v>
      </c>
      <c r="P776" s="36" t="e">
        <f>CHOOSE([3]MES!$E$10,SUM(D776),SUM(D776:E776),SUM(D776:F776),SUM(D776:G776),SUM(D776:H776),SUM(D776:I776),SUM(D776:J776),SUM(D776:K776),SUM(D776:L776),SUM(D776:M776),SUM(D776:N776),SUM(D776:O776))</f>
        <v>#REF!</v>
      </c>
    </row>
    <row r="777" spans="2:16" ht="12" customHeight="1">
      <c r="B777" s="38" t="s">
        <v>100</v>
      </c>
      <c r="D777" s="39" t="e">
        <f t="shared" ref="D777:P777" si="202">SUM(D774:D776)</f>
        <v>#REF!</v>
      </c>
      <c r="E777" s="39" t="e">
        <f t="shared" si="202"/>
        <v>#REF!</v>
      </c>
      <c r="F777" s="39" t="e">
        <f t="shared" si="202"/>
        <v>#REF!</v>
      </c>
      <c r="G777" s="39" t="e">
        <f t="shared" si="202"/>
        <v>#REF!</v>
      </c>
      <c r="H777" s="39" t="e">
        <f t="shared" si="202"/>
        <v>#REF!</v>
      </c>
      <c r="I777" s="39" t="e">
        <f t="shared" si="202"/>
        <v>#REF!</v>
      </c>
      <c r="J777" s="39" t="e">
        <f t="shared" si="202"/>
        <v>#REF!</v>
      </c>
      <c r="K777" s="39" t="e">
        <f t="shared" si="202"/>
        <v>#REF!</v>
      </c>
      <c r="L777" s="39" t="e">
        <f t="shared" si="202"/>
        <v>#REF!</v>
      </c>
      <c r="M777" s="39" t="e">
        <f t="shared" si="202"/>
        <v>#REF!</v>
      </c>
      <c r="N777" s="39" t="e">
        <f t="shared" si="202"/>
        <v>#REF!</v>
      </c>
      <c r="O777" s="39" t="e">
        <f t="shared" si="202"/>
        <v>#REF!</v>
      </c>
      <c r="P777" s="39" t="e">
        <f t="shared" si="202"/>
        <v>#REF!</v>
      </c>
    </row>
    <row r="778" spans="2:16" ht="12" customHeight="1">
      <c r="B778" s="38" t="s">
        <v>142</v>
      </c>
      <c r="D778" s="39" t="e">
        <f>+D766-D777</f>
        <v>#REF!</v>
      </c>
      <c r="E778" s="39" t="e">
        <f t="shared" ref="E778:P778" si="203">+E766-E777</f>
        <v>#REF!</v>
      </c>
      <c r="F778" s="39" t="e">
        <f t="shared" si="203"/>
        <v>#REF!</v>
      </c>
      <c r="G778" s="39" t="e">
        <f t="shared" si="203"/>
        <v>#REF!</v>
      </c>
      <c r="H778" s="39" t="e">
        <f t="shared" si="203"/>
        <v>#REF!</v>
      </c>
      <c r="I778" s="39" t="e">
        <f t="shared" si="203"/>
        <v>#REF!</v>
      </c>
      <c r="J778" s="39" t="e">
        <f t="shared" si="203"/>
        <v>#REF!</v>
      </c>
      <c r="K778" s="39" t="e">
        <f t="shared" si="203"/>
        <v>#REF!</v>
      </c>
      <c r="L778" s="39" t="e">
        <f t="shared" si="203"/>
        <v>#REF!</v>
      </c>
      <c r="M778" s="39" t="e">
        <f t="shared" si="203"/>
        <v>#REF!</v>
      </c>
      <c r="N778" s="39" t="e">
        <f t="shared" si="203"/>
        <v>#REF!</v>
      </c>
      <c r="O778" s="39" t="e">
        <f t="shared" si="203"/>
        <v>#REF!</v>
      </c>
      <c r="P778" s="39" t="e">
        <f t="shared" si="203"/>
        <v>#REF!</v>
      </c>
    </row>
    <row r="780" spans="2:16" ht="12" customHeight="1">
      <c r="B780" s="34" t="s">
        <v>147</v>
      </c>
      <c r="D780" s="49" t="e">
        <f>+D413-D472-D711-D731-D752-D766</f>
        <v>#REF!</v>
      </c>
      <c r="E780" s="49" t="e">
        <f t="shared" ref="E780:P780" si="204">+E413-E472-E711-E731-E752-E766</f>
        <v>#REF!</v>
      </c>
      <c r="F780" s="49" t="e">
        <f t="shared" si="204"/>
        <v>#REF!</v>
      </c>
      <c r="G780" s="49" t="e">
        <f t="shared" si="204"/>
        <v>#REF!</v>
      </c>
      <c r="H780" s="49" t="e">
        <f t="shared" si="204"/>
        <v>#REF!</v>
      </c>
      <c r="I780" s="49" t="e">
        <f t="shared" si="204"/>
        <v>#REF!</v>
      </c>
      <c r="J780" s="49" t="e">
        <f t="shared" si="204"/>
        <v>#REF!</v>
      </c>
      <c r="K780" s="49" t="e">
        <f t="shared" si="204"/>
        <v>#REF!</v>
      </c>
      <c r="L780" s="49" t="e">
        <f t="shared" si="204"/>
        <v>#REF!</v>
      </c>
      <c r="M780" s="49" t="e">
        <f t="shared" si="204"/>
        <v>#REF!</v>
      </c>
      <c r="N780" s="49" t="e">
        <f t="shared" si="204"/>
        <v>#REF!</v>
      </c>
      <c r="O780" s="49" t="e">
        <f t="shared" si="204"/>
        <v>#REF!</v>
      </c>
      <c r="P780" s="49" t="e">
        <f t="shared" si="204"/>
        <v>#REF!</v>
      </c>
    </row>
    <row r="781" spans="2:16" ht="12" customHeight="1">
      <c r="B781" s="30" t="s">
        <v>126</v>
      </c>
      <c r="D781" s="36" t="e">
        <f>+D486-D714-D735-D755-D769</f>
        <v>#REF!</v>
      </c>
      <c r="E781" s="36" t="e">
        <f t="shared" ref="E781:O781" si="205">+E486-E714-E735-E755-E769</f>
        <v>#REF!</v>
      </c>
      <c r="F781" s="36" t="e">
        <f t="shared" si="205"/>
        <v>#REF!</v>
      </c>
      <c r="G781" s="36" t="e">
        <f t="shared" si="205"/>
        <v>#REF!</v>
      </c>
      <c r="H781" s="36" t="e">
        <f t="shared" si="205"/>
        <v>#REF!</v>
      </c>
      <c r="I781" s="36" t="e">
        <f t="shared" si="205"/>
        <v>#REF!</v>
      </c>
      <c r="J781" s="36" t="e">
        <f t="shared" si="205"/>
        <v>#REF!</v>
      </c>
      <c r="K781" s="36" t="e">
        <f t="shared" si="205"/>
        <v>#REF!</v>
      </c>
      <c r="L781" s="36" t="e">
        <f t="shared" si="205"/>
        <v>#REF!</v>
      </c>
      <c r="M781" s="36" t="e">
        <f t="shared" si="205"/>
        <v>#REF!</v>
      </c>
      <c r="N781" s="36" t="e">
        <f t="shared" si="205"/>
        <v>#REF!</v>
      </c>
      <c r="O781" s="36" t="e">
        <f t="shared" si="205"/>
        <v>#REF!</v>
      </c>
      <c r="P781" s="36" t="e">
        <f>CHOOSE([3]MES!$E$10,SUM(D781),SUM(D781:E781),SUM(D781:F781),SUM(D781:G781),SUM(D781:H781),SUM(D781:I781),SUM(D781:J781),SUM(D781:K781),SUM(D781:L781),SUM(D781:M781),SUM(D781:N781),SUM(D781:O781))</f>
        <v>#REF!</v>
      </c>
    </row>
    <row r="782" spans="2:16" ht="12" customHeight="1">
      <c r="B782" s="30" t="s">
        <v>144</v>
      </c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>
        <f>CHOOSE([3]MES!$E$10,SUM(D782),SUM(D782:E782),SUM(D782:F782),SUM(D782:G782),SUM(D782:H782),SUM(D782:I782),SUM(D782:J782),SUM(D782:K782),SUM(D782:L782),SUM(D782:M782),SUM(D782:N782),SUM(D782:O782))</f>
        <v>0</v>
      </c>
    </row>
    <row r="783" spans="2:16" ht="12" customHeight="1">
      <c r="B783" s="38" t="s">
        <v>128</v>
      </c>
      <c r="D783" s="39" t="e">
        <f t="shared" ref="D783:P783" si="206">SUM(D781:D782)</f>
        <v>#REF!</v>
      </c>
      <c r="E783" s="39" t="e">
        <f t="shared" si="206"/>
        <v>#REF!</v>
      </c>
      <c r="F783" s="39" t="e">
        <f t="shared" si="206"/>
        <v>#REF!</v>
      </c>
      <c r="G783" s="39" t="e">
        <f t="shared" si="206"/>
        <v>#REF!</v>
      </c>
      <c r="H783" s="39" t="e">
        <f t="shared" si="206"/>
        <v>#REF!</v>
      </c>
      <c r="I783" s="39" t="e">
        <f t="shared" si="206"/>
        <v>#REF!</v>
      </c>
      <c r="J783" s="39" t="e">
        <f t="shared" si="206"/>
        <v>#REF!</v>
      </c>
      <c r="K783" s="39" t="e">
        <f t="shared" si="206"/>
        <v>#REF!</v>
      </c>
      <c r="L783" s="39" t="e">
        <f t="shared" si="206"/>
        <v>#REF!</v>
      </c>
      <c r="M783" s="39" t="e">
        <f t="shared" si="206"/>
        <v>#REF!</v>
      </c>
      <c r="N783" s="39" t="e">
        <f t="shared" si="206"/>
        <v>#REF!</v>
      </c>
      <c r="O783" s="39" t="e">
        <f t="shared" si="206"/>
        <v>#REF!</v>
      </c>
      <c r="P783" s="39" t="e">
        <f t="shared" si="206"/>
        <v>#REF!</v>
      </c>
    </row>
    <row r="784" spans="2:16" ht="12" customHeight="1">
      <c r="B784" s="30" t="s">
        <v>129</v>
      </c>
      <c r="D784" s="36" t="e">
        <f>+D505-D717-D738-D756-D770</f>
        <v>#REF!</v>
      </c>
      <c r="E784" s="36" t="e">
        <f t="shared" ref="E784:O784" si="207">+E505-E717-E738-E756-E770</f>
        <v>#REF!</v>
      </c>
      <c r="F784" s="36" t="e">
        <f t="shared" si="207"/>
        <v>#REF!</v>
      </c>
      <c r="G784" s="36" t="e">
        <f t="shared" si="207"/>
        <v>#REF!</v>
      </c>
      <c r="H784" s="36" t="e">
        <f t="shared" si="207"/>
        <v>#REF!</v>
      </c>
      <c r="I784" s="36" t="e">
        <f t="shared" si="207"/>
        <v>#REF!</v>
      </c>
      <c r="J784" s="36" t="e">
        <f t="shared" si="207"/>
        <v>#REF!</v>
      </c>
      <c r="K784" s="36" t="e">
        <f t="shared" si="207"/>
        <v>#REF!</v>
      </c>
      <c r="L784" s="36" t="e">
        <f t="shared" si="207"/>
        <v>#REF!</v>
      </c>
      <c r="M784" s="36" t="e">
        <f t="shared" si="207"/>
        <v>#REF!</v>
      </c>
      <c r="N784" s="36" t="e">
        <f t="shared" si="207"/>
        <v>#REF!</v>
      </c>
      <c r="O784" s="36" t="e">
        <f t="shared" si="207"/>
        <v>#REF!</v>
      </c>
      <c r="P784" s="36" t="e">
        <f>CHOOSE([3]MES!$E$10,SUM(D784),SUM(D784:E784),SUM(D784:F784),SUM(D784:G784),SUM(D784:H784),SUM(D784:I784),SUM(D784:J784),SUM(D784:K784),SUM(D784:L784),SUM(D784:M784),SUM(D784:N784),SUM(D784:O784))</f>
        <v>#REF!</v>
      </c>
    </row>
    <row r="785" spans="2:16" ht="12" customHeight="1">
      <c r="B785" s="30" t="s">
        <v>132</v>
      </c>
      <c r="D785" s="36" t="e">
        <f>+D529-D720-D741-D757-D771</f>
        <v>#REF!</v>
      </c>
      <c r="E785" s="36" t="e">
        <f t="shared" ref="E785:O785" si="208">+E529-E720-E741-E757-E771</f>
        <v>#REF!</v>
      </c>
      <c r="F785" s="36" t="e">
        <f t="shared" si="208"/>
        <v>#REF!</v>
      </c>
      <c r="G785" s="36" t="e">
        <f t="shared" si="208"/>
        <v>#REF!</v>
      </c>
      <c r="H785" s="36" t="e">
        <f t="shared" si="208"/>
        <v>#REF!</v>
      </c>
      <c r="I785" s="36" t="e">
        <f t="shared" si="208"/>
        <v>#REF!</v>
      </c>
      <c r="J785" s="36" t="e">
        <f t="shared" si="208"/>
        <v>#REF!</v>
      </c>
      <c r="K785" s="36" t="e">
        <f t="shared" si="208"/>
        <v>#REF!</v>
      </c>
      <c r="L785" s="36" t="e">
        <f t="shared" si="208"/>
        <v>#REF!</v>
      </c>
      <c r="M785" s="36" t="e">
        <f t="shared" si="208"/>
        <v>#REF!</v>
      </c>
      <c r="N785" s="36" t="e">
        <f t="shared" si="208"/>
        <v>#REF!</v>
      </c>
      <c r="O785" s="36" t="e">
        <f t="shared" si="208"/>
        <v>#REF!</v>
      </c>
      <c r="P785" s="36" t="e">
        <f>CHOOSE([3]MES!$E$10,SUM(D785),SUM(D785:E785),SUM(D785:F785),SUM(D785:G785),SUM(D785:H785),SUM(D785:I785),SUM(D785:J785),SUM(D785:K785),SUM(D785:L785),SUM(D785:M785),SUM(D785:N785),SUM(D785:O785))</f>
        <v>#REF!</v>
      </c>
    </row>
    <row r="786" spans="2:16" ht="12" customHeight="1">
      <c r="B786" s="30" t="s">
        <v>135</v>
      </c>
      <c r="D786" s="36" t="e">
        <f>+D496+D513-D723-D744-D758-D772</f>
        <v>#REF!</v>
      </c>
      <c r="E786" s="36" t="e">
        <f t="shared" ref="E786:O786" si="209">+E496+E513-E723-E744-E758-E772</f>
        <v>#REF!</v>
      </c>
      <c r="F786" s="36" t="e">
        <f t="shared" si="209"/>
        <v>#REF!</v>
      </c>
      <c r="G786" s="36" t="e">
        <f t="shared" si="209"/>
        <v>#REF!</v>
      </c>
      <c r="H786" s="36" t="e">
        <f t="shared" si="209"/>
        <v>#REF!</v>
      </c>
      <c r="I786" s="36" t="e">
        <f t="shared" si="209"/>
        <v>#REF!</v>
      </c>
      <c r="J786" s="36" t="e">
        <f t="shared" si="209"/>
        <v>#REF!</v>
      </c>
      <c r="K786" s="36" t="e">
        <f t="shared" si="209"/>
        <v>#REF!</v>
      </c>
      <c r="L786" s="36" t="e">
        <f t="shared" si="209"/>
        <v>#REF!</v>
      </c>
      <c r="M786" s="36" t="e">
        <f t="shared" si="209"/>
        <v>#REF!</v>
      </c>
      <c r="N786" s="36" t="e">
        <f t="shared" si="209"/>
        <v>#REF!</v>
      </c>
      <c r="O786" s="36" t="e">
        <f t="shared" si="209"/>
        <v>#REF!</v>
      </c>
      <c r="P786" s="36" t="e">
        <f>CHOOSE([3]MES!$E$10,SUM(D786),SUM(D786:E786),SUM(D786:F786),SUM(D786:G786),SUM(D786:H786),SUM(D786:I786),SUM(D786:J786),SUM(D786:K786),SUM(D786:L786),SUM(D786:M786),SUM(D786:N786),SUM(D786:O786))</f>
        <v>#REF!</v>
      </c>
    </row>
    <row r="787" spans="2:16" ht="12" customHeight="1">
      <c r="B787" s="38" t="s">
        <v>138</v>
      </c>
      <c r="D787" s="39" t="e">
        <f t="shared" ref="D787:P787" si="210">SUM(D783:D786)</f>
        <v>#REF!</v>
      </c>
      <c r="E787" s="39" t="e">
        <f t="shared" si="210"/>
        <v>#REF!</v>
      </c>
      <c r="F787" s="39" t="e">
        <f t="shared" si="210"/>
        <v>#REF!</v>
      </c>
      <c r="G787" s="39" t="e">
        <f t="shared" si="210"/>
        <v>#REF!</v>
      </c>
      <c r="H787" s="39" t="e">
        <f t="shared" si="210"/>
        <v>#REF!</v>
      </c>
      <c r="I787" s="39" t="e">
        <f t="shared" si="210"/>
        <v>#REF!</v>
      </c>
      <c r="J787" s="39" t="e">
        <f t="shared" si="210"/>
        <v>#REF!</v>
      </c>
      <c r="K787" s="39" t="e">
        <f t="shared" si="210"/>
        <v>#REF!</v>
      </c>
      <c r="L787" s="39" t="e">
        <f t="shared" si="210"/>
        <v>#REF!</v>
      </c>
      <c r="M787" s="39" t="e">
        <f t="shared" si="210"/>
        <v>#REF!</v>
      </c>
      <c r="N787" s="39" t="e">
        <f t="shared" si="210"/>
        <v>#REF!</v>
      </c>
      <c r="O787" s="39" t="e">
        <f t="shared" si="210"/>
        <v>#REF!</v>
      </c>
      <c r="P787" s="39" t="e">
        <f t="shared" si="210"/>
        <v>#REF!</v>
      </c>
    </row>
    <row r="788" spans="2:16" ht="12" customHeight="1">
      <c r="B788" s="30" t="s">
        <v>139</v>
      </c>
      <c r="D788" s="36" t="e">
        <f>+D517-D725-D746-D760-D774</f>
        <v>#REF!</v>
      </c>
      <c r="E788" s="36" t="e">
        <f t="shared" ref="E788:O788" si="211">+E517-E725-E746-E760-E774</f>
        <v>#REF!</v>
      </c>
      <c r="F788" s="36" t="e">
        <f t="shared" si="211"/>
        <v>#REF!</v>
      </c>
      <c r="G788" s="36" t="e">
        <f t="shared" si="211"/>
        <v>#REF!</v>
      </c>
      <c r="H788" s="36" t="e">
        <f t="shared" si="211"/>
        <v>#REF!</v>
      </c>
      <c r="I788" s="36" t="e">
        <f t="shared" si="211"/>
        <v>#REF!</v>
      </c>
      <c r="J788" s="36" t="e">
        <f t="shared" si="211"/>
        <v>#REF!</v>
      </c>
      <c r="K788" s="36" t="e">
        <f t="shared" si="211"/>
        <v>#REF!</v>
      </c>
      <c r="L788" s="36" t="e">
        <f t="shared" si="211"/>
        <v>#REF!</v>
      </c>
      <c r="M788" s="36" t="e">
        <f t="shared" si="211"/>
        <v>#REF!</v>
      </c>
      <c r="N788" s="36" t="e">
        <f t="shared" si="211"/>
        <v>#REF!</v>
      </c>
      <c r="O788" s="36" t="e">
        <f t="shared" si="211"/>
        <v>#REF!</v>
      </c>
      <c r="P788" s="36" t="e">
        <f>CHOOSE([3]MES!$E$10,SUM(D788),SUM(D788:E788),SUM(D788:F788),SUM(D788:G788),SUM(D788:H788),SUM(D788:I788),SUM(D788:J788),SUM(D788:K788),SUM(D788:L788),SUM(D788:M788),SUM(D788:N788),SUM(D788:O788))</f>
        <v>#REF!</v>
      </c>
    </row>
    <row r="789" spans="2:16" ht="12" customHeight="1">
      <c r="B789" s="30" t="s">
        <v>140</v>
      </c>
      <c r="D789" s="36" t="e">
        <f>+D525-D726-D747-D761-D775</f>
        <v>#REF!</v>
      </c>
      <c r="E789" s="36" t="e">
        <f t="shared" ref="E789:O789" si="212">+E525-E726-E747-E761-E775</f>
        <v>#REF!</v>
      </c>
      <c r="F789" s="36" t="e">
        <f t="shared" si="212"/>
        <v>#REF!</v>
      </c>
      <c r="G789" s="36" t="e">
        <f t="shared" si="212"/>
        <v>#REF!</v>
      </c>
      <c r="H789" s="36" t="e">
        <f t="shared" si="212"/>
        <v>#REF!</v>
      </c>
      <c r="I789" s="36" t="e">
        <f t="shared" si="212"/>
        <v>#REF!</v>
      </c>
      <c r="J789" s="36" t="e">
        <f t="shared" si="212"/>
        <v>#REF!</v>
      </c>
      <c r="K789" s="36" t="e">
        <f t="shared" si="212"/>
        <v>#REF!</v>
      </c>
      <c r="L789" s="36" t="e">
        <f t="shared" si="212"/>
        <v>#REF!</v>
      </c>
      <c r="M789" s="36" t="e">
        <f t="shared" si="212"/>
        <v>#REF!</v>
      </c>
      <c r="N789" s="36" t="e">
        <f t="shared" si="212"/>
        <v>#REF!</v>
      </c>
      <c r="O789" s="36" t="e">
        <f t="shared" si="212"/>
        <v>#REF!</v>
      </c>
      <c r="P789" s="36" t="e">
        <f>CHOOSE([3]MES!$E$10,SUM(D789),SUM(D789:E789),SUM(D789:F789),SUM(D789:G789),SUM(D789:H789),SUM(D789:I789),SUM(D789:J789),SUM(D789:K789),SUM(D789:L789),SUM(D789:M789),SUM(D789:N789),SUM(D789:O789))</f>
        <v>#REF!</v>
      </c>
    </row>
    <row r="790" spans="2:16" ht="12" customHeight="1">
      <c r="B790" s="30" t="s">
        <v>141</v>
      </c>
      <c r="D790" s="36" t="e">
        <f>+D520-D727-D748-D762-D776</f>
        <v>#REF!</v>
      </c>
      <c r="E790" s="36" t="e">
        <f t="shared" ref="E790:O790" si="213">+E520-E727-E748-E762-E776</f>
        <v>#REF!</v>
      </c>
      <c r="F790" s="36" t="e">
        <f t="shared" si="213"/>
        <v>#REF!</v>
      </c>
      <c r="G790" s="36" t="e">
        <f t="shared" si="213"/>
        <v>#REF!</v>
      </c>
      <c r="H790" s="36" t="e">
        <f t="shared" si="213"/>
        <v>#REF!</v>
      </c>
      <c r="I790" s="36" t="e">
        <f t="shared" si="213"/>
        <v>#REF!</v>
      </c>
      <c r="J790" s="36" t="e">
        <f t="shared" si="213"/>
        <v>#REF!</v>
      </c>
      <c r="K790" s="36" t="e">
        <f t="shared" si="213"/>
        <v>#REF!</v>
      </c>
      <c r="L790" s="36" t="e">
        <f t="shared" si="213"/>
        <v>#REF!</v>
      </c>
      <c r="M790" s="36" t="e">
        <f t="shared" si="213"/>
        <v>#REF!</v>
      </c>
      <c r="N790" s="36" t="e">
        <f t="shared" si="213"/>
        <v>#REF!</v>
      </c>
      <c r="O790" s="36" t="e">
        <f t="shared" si="213"/>
        <v>#REF!</v>
      </c>
      <c r="P790" s="36" t="e">
        <f>CHOOSE([3]MES!$E$10,SUM(D790),SUM(D790:E790),SUM(D790:F790),SUM(D790:G790),SUM(D790:H790),SUM(D790:I790),SUM(D790:J790),SUM(D790:K790),SUM(D790:L790),SUM(D790:M790),SUM(D790:N790),SUM(D790:O790))</f>
        <v>#REF!</v>
      </c>
    </row>
    <row r="791" spans="2:16" ht="12" customHeight="1">
      <c r="B791" s="38" t="s">
        <v>100</v>
      </c>
      <c r="D791" s="39" t="e">
        <f t="shared" ref="D791:P791" si="214">SUM(D788:D790)</f>
        <v>#REF!</v>
      </c>
      <c r="E791" s="39" t="e">
        <f t="shared" si="214"/>
        <v>#REF!</v>
      </c>
      <c r="F791" s="39" t="e">
        <f t="shared" si="214"/>
        <v>#REF!</v>
      </c>
      <c r="G791" s="39" t="e">
        <f t="shared" si="214"/>
        <v>#REF!</v>
      </c>
      <c r="H791" s="39" t="e">
        <f t="shared" si="214"/>
        <v>#REF!</v>
      </c>
      <c r="I791" s="39" t="e">
        <f t="shared" si="214"/>
        <v>#REF!</v>
      </c>
      <c r="J791" s="39" t="e">
        <f t="shared" si="214"/>
        <v>#REF!</v>
      </c>
      <c r="K791" s="39" t="e">
        <f t="shared" si="214"/>
        <v>#REF!</v>
      </c>
      <c r="L791" s="39" t="e">
        <f t="shared" si="214"/>
        <v>#REF!</v>
      </c>
      <c r="M791" s="39" t="e">
        <f t="shared" si="214"/>
        <v>#REF!</v>
      </c>
      <c r="N791" s="39" t="e">
        <f t="shared" si="214"/>
        <v>#REF!</v>
      </c>
      <c r="O791" s="39" t="e">
        <f t="shared" si="214"/>
        <v>#REF!</v>
      </c>
      <c r="P791" s="39" t="e">
        <f t="shared" si="214"/>
        <v>#REF!</v>
      </c>
    </row>
    <row r="792" spans="2:16" ht="12" customHeight="1">
      <c r="B792" s="38" t="s">
        <v>142</v>
      </c>
      <c r="D792" s="39" t="e">
        <f>+D780-D791</f>
        <v>#REF!</v>
      </c>
      <c r="E792" s="39" t="e">
        <f t="shared" ref="E792:P792" si="215">+E780-E791</f>
        <v>#REF!</v>
      </c>
      <c r="F792" s="39" t="e">
        <f t="shared" si="215"/>
        <v>#REF!</v>
      </c>
      <c r="G792" s="39" t="e">
        <f t="shared" si="215"/>
        <v>#REF!</v>
      </c>
      <c r="H792" s="39" t="e">
        <f t="shared" si="215"/>
        <v>#REF!</v>
      </c>
      <c r="I792" s="39" t="e">
        <f t="shared" si="215"/>
        <v>#REF!</v>
      </c>
      <c r="J792" s="39" t="e">
        <f t="shared" si="215"/>
        <v>#REF!</v>
      </c>
      <c r="K792" s="39" t="e">
        <f t="shared" si="215"/>
        <v>#REF!</v>
      </c>
      <c r="L792" s="39" t="e">
        <f t="shared" si="215"/>
        <v>#REF!</v>
      </c>
      <c r="M792" s="39" t="e">
        <f t="shared" si="215"/>
        <v>#REF!</v>
      </c>
      <c r="N792" s="39" t="e">
        <f t="shared" si="215"/>
        <v>#REF!</v>
      </c>
      <c r="O792" s="39" t="e">
        <f t="shared" si="215"/>
        <v>#REF!</v>
      </c>
      <c r="P792" s="39" t="e">
        <f t="shared" si="215"/>
        <v>#REF!</v>
      </c>
    </row>
    <row r="794" spans="2:16" ht="12" customHeight="1">
      <c r="J794" s="36"/>
    </row>
    <row r="800" spans="2:16" ht="12" customHeight="1">
      <c r="B800" s="34" t="s">
        <v>6</v>
      </c>
    </row>
    <row r="801" spans="1:16" ht="12" customHeight="1">
      <c r="B801" s="30" t="s">
        <v>148</v>
      </c>
      <c r="D801" s="36" t="e">
        <f>(+D368+D399)/1000000</f>
        <v>#REF!</v>
      </c>
      <c r="E801" s="36" t="e">
        <f t="shared" ref="E801:O801" si="216">(+E368+E399)/1000000</f>
        <v>#REF!</v>
      </c>
      <c r="F801" s="36" t="e">
        <f t="shared" si="216"/>
        <v>#REF!</v>
      </c>
      <c r="G801" s="36" t="e">
        <f t="shared" si="216"/>
        <v>#REF!</v>
      </c>
      <c r="H801" s="36" t="e">
        <f t="shared" si="216"/>
        <v>#REF!</v>
      </c>
      <c r="I801" s="36" t="e">
        <f t="shared" si="216"/>
        <v>#REF!</v>
      </c>
      <c r="J801" s="36" t="e">
        <f t="shared" si="216"/>
        <v>#REF!</v>
      </c>
      <c r="K801" s="36" t="e">
        <f t="shared" si="216"/>
        <v>#REF!</v>
      </c>
      <c r="L801" s="36" t="e">
        <f t="shared" si="216"/>
        <v>#REF!</v>
      </c>
      <c r="M801" s="36" t="e">
        <f t="shared" si="216"/>
        <v>#REF!</v>
      </c>
      <c r="N801" s="36" t="e">
        <f t="shared" si="216"/>
        <v>#REF!</v>
      </c>
      <c r="O801" s="36" t="e">
        <f t="shared" si="216"/>
        <v>#REF!</v>
      </c>
      <c r="P801" s="36" t="e">
        <f>CHOOSE([3]MES!$E$10,SUM(D801),SUM(D801:E801),SUM(D801:F801),SUM(D801:G801),SUM(D801:H801),SUM(D801:I801),SUM(D801:J801),SUM(D801:K801),SUM(D801:L801),SUM(D801:M801),SUM(D801:N801),SUM(D801:O801))</f>
        <v>#REF!</v>
      </c>
    </row>
    <row r="802" spans="1:16" ht="12" customHeight="1">
      <c r="B802" s="30" t="s">
        <v>149</v>
      </c>
      <c r="D802" s="36" t="e">
        <f>(+D378+D402)/1000000</f>
        <v>#REF!</v>
      </c>
      <c r="E802" s="36" t="e">
        <f t="shared" ref="E802:O802" si="217">(+E378+E402)/1000000</f>
        <v>#REF!</v>
      </c>
      <c r="F802" s="36" t="e">
        <f t="shared" si="217"/>
        <v>#REF!</v>
      </c>
      <c r="G802" s="36" t="e">
        <f t="shared" si="217"/>
        <v>#REF!</v>
      </c>
      <c r="H802" s="36" t="e">
        <f t="shared" si="217"/>
        <v>#REF!</v>
      </c>
      <c r="I802" s="36" t="e">
        <f t="shared" si="217"/>
        <v>#REF!</v>
      </c>
      <c r="J802" s="36" t="e">
        <f t="shared" si="217"/>
        <v>#REF!</v>
      </c>
      <c r="K802" s="36" t="e">
        <f t="shared" si="217"/>
        <v>#REF!</v>
      </c>
      <c r="L802" s="36" t="e">
        <f t="shared" si="217"/>
        <v>#REF!</v>
      </c>
      <c r="M802" s="36" t="e">
        <f t="shared" si="217"/>
        <v>#REF!</v>
      </c>
      <c r="N802" s="36" t="e">
        <f t="shared" si="217"/>
        <v>#REF!</v>
      </c>
      <c r="O802" s="36" t="e">
        <f t="shared" si="217"/>
        <v>#REF!</v>
      </c>
      <c r="P802" s="36" t="e">
        <f>CHOOSE([3]MES!$E$10,SUM(D802),SUM(D802:E802),SUM(D802:F802),SUM(D802:G802),SUM(D802:H802),SUM(D802:I802),SUM(D802:J802),SUM(D802:K802),SUM(D802:L802),SUM(D802:M802),SUM(D802:N802),SUM(D802:O802))</f>
        <v>#REF!</v>
      </c>
    </row>
    <row r="803" spans="1:16" ht="12" customHeight="1">
      <c r="B803" s="30" t="s">
        <v>150</v>
      </c>
      <c r="D803" s="36" t="e">
        <f>(+D387+D407)/1000000</f>
        <v>#REF!</v>
      </c>
      <c r="E803" s="36" t="e">
        <f t="shared" ref="E803:O803" si="218">(+E387+E407)/1000000</f>
        <v>#REF!</v>
      </c>
      <c r="F803" s="36" t="e">
        <f t="shared" si="218"/>
        <v>#REF!</v>
      </c>
      <c r="G803" s="36" t="e">
        <f t="shared" si="218"/>
        <v>#REF!</v>
      </c>
      <c r="H803" s="36" t="e">
        <f t="shared" si="218"/>
        <v>#REF!</v>
      </c>
      <c r="I803" s="36" t="e">
        <f t="shared" si="218"/>
        <v>#REF!</v>
      </c>
      <c r="J803" s="36" t="e">
        <f t="shared" si="218"/>
        <v>#REF!</v>
      </c>
      <c r="K803" s="36" t="e">
        <f t="shared" si="218"/>
        <v>#REF!</v>
      </c>
      <c r="L803" s="36" t="e">
        <f t="shared" si="218"/>
        <v>#REF!</v>
      </c>
      <c r="M803" s="36" t="e">
        <f t="shared" si="218"/>
        <v>#REF!</v>
      </c>
      <c r="N803" s="36" t="e">
        <f t="shared" si="218"/>
        <v>#REF!</v>
      </c>
      <c r="O803" s="36" t="e">
        <f t="shared" si="218"/>
        <v>#REF!</v>
      </c>
      <c r="P803" s="36" t="e">
        <f>CHOOSE([3]MES!$E$10,SUM(D803),SUM(D803:E803),SUM(D803:F803),SUM(D803:G803),SUM(D803:H803),SUM(D803:I803),SUM(D803:J803),SUM(D803:K803),SUM(D803:L803),SUM(D803:M803),SUM(D803:N803),SUM(D803:O803))</f>
        <v>#REF!</v>
      </c>
    </row>
    <row r="804" spans="1:16" ht="12" customHeight="1">
      <c r="B804" s="30" t="s">
        <v>151</v>
      </c>
      <c r="D804" s="36" t="e">
        <f>+D389/1000000</f>
        <v>#REF!</v>
      </c>
      <c r="E804" s="36" t="e">
        <f t="shared" ref="E804:O804" si="219">+E389/1000000</f>
        <v>#REF!</v>
      </c>
      <c r="F804" s="36" t="e">
        <f t="shared" si="219"/>
        <v>#REF!</v>
      </c>
      <c r="G804" s="36" t="e">
        <f t="shared" si="219"/>
        <v>#REF!</v>
      </c>
      <c r="H804" s="36" t="e">
        <f t="shared" si="219"/>
        <v>#REF!</v>
      </c>
      <c r="I804" s="36" t="e">
        <f t="shared" si="219"/>
        <v>#REF!</v>
      </c>
      <c r="J804" s="36" t="e">
        <f t="shared" si="219"/>
        <v>#REF!</v>
      </c>
      <c r="K804" s="36" t="e">
        <f t="shared" si="219"/>
        <v>#REF!</v>
      </c>
      <c r="L804" s="36" t="e">
        <f t="shared" si="219"/>
        <v>#REF!</v>
      </c>
      <c r="M804" s="36" t="e">
        <f t="shared" si="219"/>
        <v>#REF!</v>
      </c>
      <c r="N804" s="36" t="e">
        <f t="shared" si="219"/>
        <v>#REF!</v>
      </c>
      <c r="O804" s="36" t="e">
        <f t="shared" si="219"/>
        <v>#REF!</v>
      </c>
      <c r="P804" s="36" t="e">
        <f>CHOOSE([3]MES!$E$10,SUM(D804),SUM(D804:E804),SUM(D804:F804),SUM(D804:G804),SUM(D804:H804),SUM(D804:I804),SUM(D804:J804),SUM(D804:K804),SUM(D804:L804),SUM(D804:M804),SUM(D804:N804),SUM(D804:O804))</f>
        <v>#REF!</v>
      </c>
    </row>
    <row r="805" spans="1:16" ht="12" customHeight="1">
      <c r="B805" s="30" t="s">
        <v>152</v>
      </c>
      <c r="D805" s="36" t="e">
        <f>+D392/1000000</f>
        <v>#REF!</v>
      </c>
      <c r="E805" s="36" t="e">
        <f t="shared" ref="E805:O805" si="220">+E392/1000000</f>
        <v>#REF!</v>
      </c>
      <c r="F805" s="36" t="e">
        <f t="shared" si="220"/>
        <v>#REF!</v>
      </c>
      <c r="G805" s="36" t="e">
        <f t="shared" si="220"/>
        <v>#REF!</v>
      </c>
      <c r="H805" s="36" t="e">
        <f t="shared" si="220"/>
        <v>#REF!</v>
      </c>
      <c r="I805" s="36" t="e">
        <f t="shared" si="220"/>
        <v>#REF!</v>
      </c>
      <c r="J805" s="36" t="e">
        <f t="shared" si="220"/>
        <v>#REF!</v>
      </c>
      <c r="K805" s="36" t="e">
        <f t="shared" si="220"/>
        <v>#REF!</v>
      </c>
      <c r="L805" s="36" t="e">
        <f t="shared" si="220"/>
        <v>#REF!</v>
      </c>
      <c r="M805" s="36" t="e">
        <f t="shared" si="220"/>
        <v>#REF!</v>
      </c>
      <c r="N805" s="36" t="e">
        <f t="shared" si="220"/>
        <v>#REF!</v>
      </c>
      <c r="O805" s="36" t="e">
        <f t="shared" si="220"/>
        <v>#REF!</v>
      </c>
      <c r="P805" s="36" t="e">
        <f>CHOOSE([3]MES!$E$10,SUM(D805),SUM(D805:E805),SUM(D805:F805),SUM(D805:G805),SUM(D805:H805),SUM(D805:I805),SUM(D805:J805),SUM(D805:K805),SUM(D805:L805),SUM(D805:M805),SUM(D805:N805),SUM(D805:O805))</f>
        <v>#REF!</v>
      </c>
    </row>
    <row r="806" spans="1:16" ht="12" customHeight="1">
      <c r="B806" s="30" t="s">
        <v>153</v>
      </c>
      <c r="D806" s="36" t="e">
        <f>(+D390+D391+D409)/1000000</f>
        <v>#REF!</v>
      </c>
      <c r="E806" s="36" t="e">
        <f t="shared" ref="E806:O806" si="221">(+E390+E391+E409)/1000000</f>
        <v>#REF!</v>
      </c>
      <c r="F806" s="36" t="e">
        <f t="shared" si="221"/>
        <v>#REF!</v>
      </c>
      <c r="G806" s="36" t="e">
        <f t="shared" si="221"/>
        <v>#REF!</v>
      </c>
      <c r="H806" s="36" t="e">
        <f t="shared" si="221"/>
        <v>#REF!</v>
      </c>
      <c r="I806" s="36" t="e">
        <f t="shared" si="221"/>
        <v>#REF!</v>
      </c>
      <c r="J806" s="36" t="e">
        <f t="shared" si="221"/>
        <v>#REF!</v>
      </c>
      <c r="K806" s="36" t="e">
        <f t="shared" si="221"/>
        <v>#REF!</v>
      </c>
      <c r="L806" s="36" t="e">
        <f t="shared" si="221"/>
        <v>#REF!</v>
      </c>
      <c r="M806" s="36" t="e">
        <f t="shared" si="221"/>
        <v>#REF!</v>
      </c>
      <c r="N806" s="36" t="e">
        <f t="shared" si="221"/>
        <v>#REF!</v>
      </c>
      <c r="O806" s="36" t="e">
        <f t="shared" si="221"/>
        <v>#REF!</v>
      </c>
      <c r="P806" s="36" t="e">
        <f>CHOOSE([3]MES!$E$10,SUM(D806),SUM(D806:E806),SUM(D806:F806),SUM(D806:G806),SUM(D806:H806),SUM(D806:I806),SUM(D806:J806),SUM(D806:K806),SUM(D806:L806),SUM(D806:M806),SUM(D806:N806),SUM(D806:O806))</f>
        <v>#REF!</v>
      </c>
    </row>
    <row r="808" spans="1:16" s="36" customFormat="1" ht="12" customHeight="1">
      <c r="B808" s="39" t="s">
        <v>154</v>
      </c>
      <c r="D808" s="39" t="e">
        <f>SUM(D801:D807)</f>
        <v>#REF!</v>
      </c>
      <c r="E808" s="39" t="e">
        <f t="shared" ref="E808:K808" si="222">SUM(E801:E807)</f>
        <v>#REF!</v>
      </c>
      <c r="F808" s="39" t="e">
        <f t="shared" si="222"/>
        <v>#REF!</v>
      </c>
      <c r="G808" s="39" t="e">
        <f t="shared" si="222"/>
        <v>#REF!</v>
      </c>
      <c r="H808" s="39" t="e">
        <f t="shared" si="222"/>
        <v>#REF!</v>
      </c>
      <c r="I808" s="39" t="e">
        <f t="shared" si="222"/>
        <v>#REF!</v>
      </c>
      <c r="J808" s="39" t="e">
        <f t="shared" si="222"/>
        <v>#REF!</v>
      </c>
      <c r="K808" s="39" t="e">
        <f t="shared" si="222"/>
        <v>#REF!</v>
      </c>
      <c r="L808" s="39" t="e">
        <f>SUM(L801:L807)</f>
        <v>#REF!</v>
      </c>
      <c r="M808" s="39" t="e">
        <f>SUM(M801:M807)</f>
        <v>#REF!</v>
      </c>
      <c r="N808" s="39" t="e">
        <f>SUM(N801:N807)</f>
        <v>#REF!</v>
      </c>
      <c r="O808" s="39" t="e">
        <f>SUM(O801:O807)</f>
        <v>#REF!</v>
      </c>
      <c r="P808" s="39" t="e">
        <f>SUM(P801:P806)</f>
        <v>#REF!</v>
      </c>
    </row>
    <row r="809" spans="1:16" ht="12" customHeight="1">
      <c r="D809" s="36" t="e">
        <f>+D808-D413/1000000</f>
        <v>#REF!</v>
      </c>
      <c r="E809" s="36" t="e">
        <f t="shared" ref="E809:O809" si="223">+E808-E413/1000000</f>
        <v>#REF!</v>
      </c>
      <c r="F809" s="36" t="e">
        <f t="shared" si="223"/>
        <v>#REF!</v>
      </c>
      <c r="G809" s="36" t="e">
        <f t="shared" si="223"/>
        <v>#REF!</v>
      </c>
      <c r="H809" s="36" t="e">
        <f t="shared" si="223"/>
        <v>#REF!</v>
      </c>
      <c r="I809" s="36" t="e">
        <f t="shared" si="223"/>
        <v>#REF!</v>
      </c>
      <c r="J809" s="36" t="e">
        <f t="shared" si="223"/>
        <v>#REF!</v>
      </c>
      <c r="K809" s="36" t="e">
        <f t="shared" si="223"/>
        <v>#REF!</v>
      </c>
      <c r="L809" s="36" t="e">
        <f t="shared" si="223"/>
        <v>#REF!</v>
      </c>
      <c r="M809" s="36" t="e">
        <f t="shared" si="223"/>
        <v>#REF!</v>
      </c>
      <c r="N809" s="36" t="e">
        <f t="shared" si="223"/>
        <v>#REF!</v>
      </c>
      <c r="O809" s="36" t="e">
        <f t="shared" si="223"/>
        <v>#REF!</v>
      </c>
      <c r="P809" s="36" t="e">
        <f>+P808-P413/1000000</f>
        <v>#REF!</v>
      </c>
    </row>
    <row r="810" spans="1:16" ht="12" customHeight="1"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</row>
    <row r="811" spans="1:16" ht="12" customHeight="1"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</row>
    <row r="812" spans="1:16" s="51" customFormat="1" ht="12" customHeight="1">
      <c r="A812" s="30"/>
      <c r="B812" s="30"/>
      <c r="C812" s="3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</row>
    <row r="813" spans="1:16" ht="12" customHeight="1">
      <c r="B813" s="34" t="s">
        <v>7</v>
      </c>
      <c r="D813" s="32" t="s">
        <v>51</v>
      </c>
      <c r="E813" s="32" t="s">
        <v>52</v>
      </c>
      <c r="F813" s="32" t="s">
        <v>53</v>
      </c>
      <c r="G813" s="32" t="s">
        <v>54</v>
      </c>
      <c r="H813" s="32" t="s">
        <v>55</v>
      </c>
      <c r="I813" s="32" t="s">
        <v>56</v>
      </c>
      <c r="J813" s="32" t="s">
        <v>57</v>
      </c>
      <c r="K813" s="32" t="s">
        <v>58</v>
      </c>
      <c r="L813" s="32" t="s">
        <v>59</v>
      </c>
      <c r="M813" s="32" t="s">
        <v>60</v>
      </c>
      <c r="N813" s="32" t="s">
        <v>61</v>
      </c>
      <c r="O813" s="32" t="s">
        <v>62</v>
      </c>
      <c r="P813" s="32" t="s">
        <v>0</v>
      </c>
    </row>
    <row r="814" spans="1:16" ht="12" customHeight="1">
      <c r="B814" s="48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2" t="e">
        <f>+'[3]BG-08'!Q814</f>
        <v>#REF!</v>
      </c>
    </row>
    <row r="815" spans="1:16" ht="12" customHeight="1">
      <c r="B815" s="30" t="s">
        <v>148</v>
      </c>
      <c r="D815" s="36" t="e">
        <f>(+D427+D458)/1000000</f>
        <v>#REF!</v>
      </c>
      <c r="E815" s="36" t="e">
        <f t="shared" ref="E815:O815" si="224">(+E427+E458)/1000000</f>
        <v>#REF!</v>
      </c>
      <c r="F815" s="36" t="e">
        <f t="shared" si="224"/>
        <v>#REF!</v>
      </c>
      <c r="G815" s="36" t="e">
        <f t="shared" si="224"/>
        <v>#REF!</v>
      </c>
      <c r="H815" s="36" t="e">
        <f t="shared" si="224"/>
        <v>#REF!</v>
      </c>
      <c r="I815" s="36" t="e">
        <f t="shared" si="224"/>
        <v>#REF!</v>
      </c>
      <c r="J815" s="36" t="e">
        <f t="shared" si="224"/>
        <v>#REF!</v>
      </c>
      <c r="K815" s="36" t="e">
        <f t="shared" si="224"/>
        <v>#REF!</v>
      </c>
      <c r="L815" s="36" t="e">
        <f t="shared" si="224"/>
        <v>#REF!</v>
      </c>
      <c r="M815" s="36" t="e">
        <f t="shared" si="224"/>
        <v>#REF!</v>
      </c>
      <c r="N815" s="36" t="e">
        <f t="shared" si="224"/>
        <v>#REF!</v>
      </c>
      <c r="O815" s="36" t="e">
        <f t="shared" si="224"/>
        <v>#REF!</v>
      </c>
      <c r="P815" s="36" t="e">
        <f>CHOOSE([3]MES!$E$10,SUM(D815),SUM(D815:E815),SUM(D815:F815),SUM(D815:G815),SUM(D815:H815),SUM(D815:I815),SUM(D815:J815),SUM(D815:K815),SUM(D815:L815),SUM(D815:M815),SUM(D815:N815),SUM(D815:O815))</f>
        <v>#REF!</v>
      </c>
    </row>
    <row r="816" spans="1:16" ht="12" customHeight="1">
      <c r="B816" s="30" t="s">
        <v>149</v>
      </c>
      <c r="D816" s="36" t="e">
        <f>(+D437+D461)/1000000</f>
        <v>#REF!</v>
      </c>
      <c r="E816" s="36" t="e">
        <f t="shared" ref="E816:O816" si="225">(+E437+E461)/1000000</f>
        <v>#REF!</v>
      </c>
      <c r="F816" s="36" t="e">
        <f t="shared" si="225"/>
        <v>#REF!</v>
      </c>
      <c r="G816" s="36" t="e">
        <f t="shared" si="225"/>
        <v>#REF!</v>
      </c>
      <c r="H816" s="36" t="e">
        <f t="shared" si="225"/>
        <v>#REF!</v>
      </c>
      <c r="I816" s="36" t="e">
        <f t="shared" si="225"/>
        <v>#REF!</v>
      </c>
      <c r="J816" s="36" t="e">
        <f t="shared" si="225"/>
        <v>#REF!</v>
      </c>
      <c r="K816" s="36" t="e">
        <f t="shared" si="225"/>
        <v>#REF!</v>
      </c>
      <c r="L816" s="36" t="e">
        <f t="shared" si="225"/>
        <v>#REF!</v>
      </c>
      <c r="M816" s="36" t="e">
        <f t="shared" si="225"/>
        <v>#REF!</v>
      </c>
      <c r="N816" s="36" t="e">
        <f t="shared" si="225"/>
        <v>#REF!</v>
      </c>
      <c r="O816" s="36" t="e">
        <f t="shared" si="225"/>
        <v>#REF!</v>
      </c>
      <c r="P816" s="36" t="e">
        <f>CHOOSE([3]MES!$E$10,SUM(D816),SUM(D816:E816),SUM(D816:F816),SUM(D816:G816),SUM(D816:H816),SUM(D816:I816),SUM(D816:J816),SUM(D816:K816),SUM(D816:L816),SUM(D816:M816),SUM(D816:N816),SUM(D816:O816))</f>
        <v>#REF!</v>
      </c>
    </row>
    <row r="817" spans="2:16" ht="12" customHeight="1">
      <c r="B817" s="30" t="s">
        <v>150</v>
      </c>
      <c r="D817" s="36" t="e">
        <f>(+D446+D466)/1000000</f>
        <v>#REF!</v>
      </c>
      <c r="E817" s="36" t="e">
        <f t="shared" ref="E817:O817" si="226">(+E446+E466)/1000000</f>
        <v>#REF!</v>
      </c>
      <c r="F817" s="36" t="e">
        <f t="shared" si="226"/>
        <v>#REF!</v>
      </c>
      <c r="G817" s="36" t="e">
        <f t="shared" si="226"/>
        <v>#REF!</v>
      </c>
      <c r="H817" s="36" t="e">
        <f t="shared" si="226"/>
        <v>#REF!</v>
      </c>
      <c r="I817" s="36" t="e">
        <f t="shared" si="226"/>
        <v>#REF!</v>
      </c>
      <c r="J817" s="36" t="e">
        <f t="shared" si="226"/>
        <v>#REF!</v>
      </c>
      <c r="K817" s="36" t="e">
        <f t="shared" si="226"/>
        <v>#REF!</v>
      </c>
      <c r="L817" s="36" t="e">
        <f t="shared" si="226"/>
        <v>#REF!</v>
      </c>
      <c r="M817" s="36" t="e">
        <f t="shared" si="226"/>
        <v>#REF!</v>
      </c>
      <c r="N817" s="36" t="e">
        <f t="shared" si="226"/>
        <v>#REF!</v>
      </c>
      <c r="O817" s="36" t="e">
        <f t="shared" si="226"/>
        <v>#REF!</v>
      </c>
      <c r="P817" s="36" t="e">
        <f>CHOOSE([3]MES!$E$10,SUM(D817),SUM(D817:E817),SUM(D817:F817),SUM(D817:G817),SUM(D817:H817),SUM(D817:I817),SUM(D817:J817),SUM(D817:K817),SUM(D817:L817),SUM(D817:M817),SUM(D817:N817),SUM(D817:O817))</f>
        <v>#REF!</v>
      </c>
    </row>
    <row r="818" spans="2:16" ht="12" customHeight="1">
      <c r="B818" s="30" t="s">
        <v>151</v>
      </c>
      <c r="D818" s="36" t="e">
        <f>+D448/1000000</f>
        <v>#REF!</v>
      </c>
      <c r="E818" s="36" t="e">
        <f t="shared" ref="E818:O818" si="227">+E448/1000000</f>
        <v>#REF!</v>
      </c>
      <c r="F818" s="36" t="e">
        <f t="shared" si="227"/>
        <v>#REF!</v>
      </c>
      <c r="G818" s="36" t="e">
        <f t="shared" si="227"/>
        <v>#REF!</v>
      </c>
      <c r="H818" s="36" t="e">
        <f t="shared" si="227"/>
        <v>#REF!</v>
      </c>
      <c r="I818" s="36" t="e">
        <f t="shared" si="227"/>
        <v>#REF!</v>
      </c>
      <c r="J818" s="36" t="e">
        <f t="shared" si="227"/>
        <v>#REF!</v>
      </c>
      <c r="K818" s="36" t="e">
        <f t="shared" si="227"/>
        <v>#REF!</v>
      </c>
      <c r="L818" s="36" t="e">
        <f t="shared" si="227"/>
        <v>#REF!</v>
      </c>
      <c r="M818" s="36" t="e">
        <f t="shared" si="227"/>
        <v>#REF!</v>
      </c>
      <c r="N818" s="36" t="e">
        <f t="shared" si="227"/>
        <v>#REF!</v>
      </c>
      <c r="O818" s="36" t="e">
        <f t="shared" si="227"/>
        <v>#REF!</v>
      </c>
      <c r="P818" s="36" t="e">
        <f>CHOOSE([3]MES!$E$10,SUM(D818),SUM(D818:E818),SUM(D818:F818),SUM(D818:G818),SUM(D818:H818),SUM(D818:I818),SUM(D818:J818),SUM(D818:K818),SUM(D818:L818),SUM(D818:M818),SUM(D818:N818),SUM(D818:O818))</f>
        <v>#REF!</v>
      </c>
    </row>
    <row r="819" spans="2:16" ht="12" customHeight="1">
      <c r="B819" s="30" t="s">
        <v>152</v>
      </c>
      <c r="D819" s="36" t="e">
        <f>+D451/1000000</f>
        <v>#REF!</v>
      </c>
      <c r="E819" s="36" t="e">
        <f t="shared" ref="E819:O819" si="228">+E451/1000000</f>
        <v>#REF!</v>
      </c>
      <c r="F819" s="36" t="e">
        <f t="shared" si="228"/>
        <v>#REF!</v>
      </c>
      <c r="G819" s="36" t="e">
        <f t="shared" si="228"/>
        <v>#REF!</v>
      </c>
      <c r="H819" s="36" t="e">
        <f t="shared" si="228"/>
        <v>#REF!</v>
      </c>
      <c r="I819" s="36" t="e">
        <f t="shared" si="228"/>
        <v>#REF!</v>
      </c>
      <c r="J819" s="36" t="e">
        <f t="shared" si="228"/>
        <v>#REF!</v>
      </c>
      <c r="K819" s="36" t="e">
        <f t="shared" si="228"/>
        <v>#REF!</v>
      </c>
      <c r="L819" s="36" t="e">
        <f t="shared" si="228"/>
        <v>#REF!</v>
      </c>
      <c r="M819" s="36" t="e">
        <f t="shared" si="228"/>
        <v>#REF!</v>
      </c>
      <c r="N819" s="36" t="e">
        <f t="shared" si="228"/>
        <v>#REF!</v>
      </c>
      <c r="O819" s="36" t="e">
        <f t="shared" si="228"/>
        <v>#REF!</v>
      </c>
      <c r="P819" s="36" t="e">
        <f>CHOOSE([3]MES!$E$10,SUM(D819),SUM(D819:E819),SUM(D819:F819),SUM(D819:G819),SUM(D819:H819),SUM(D819:I819),SUM(D819:J819),SUM(D819:K819),SUM(D819:L819),SUM(D819:M819),SUM(D819:N819),SUM(D819:O819))</f>
        <v>#REF!</v>
      </c>
    </row>
    <row r="820" spans="2:16" ht="12" customHeight="1">
      <c r="B820" s="30" t="s">
        <v>153</v>
      </c>
      <c r="D820" s="36" t="e">
        <f>(+D449+D450+D468)/1000000</f>
        <v>#REF!</v>
      </c>
      <c r="E820" s="36" t="e">
        <f t="shared" ref="E820:O820" si="229">(+E449+E450+E468)/1000000</f>
        <v>#REF!</v>
      </c>
      <c r="F820" s="36" t="e">
        <f t="shared" si="229"/>
        <v>#REF!</v>
      </c>
      <c r="G820" s="36" t="e">
        <f t="shared" si="229"/>
        <v>#REF!</v>
      </c>
      <c r="H820" s="36" t="e">
        <f t="shared" si="229"/>
        <v>#REF!</v>
      </c>
      <c r="I820" s="36" t="e">
        <f t="shared" si="229"/>
        <v>#REF!</v>
      </c>
      <c r="J820" s="36" t="e">
        <f t="shared" si="229"/>
        <v>#REF!</v>
      </c>
      <c r="K820" s="36" t="e">
        <f t="shared" si="229"/>
        <v>#REF!</v>
      </c>
      <c r="L820" s="36" t="e">
        <f t="shared" si="229"/>
        <v>#REF!</v>
      </c>
      <c r="M820" s="36" t="e">
        <f t="shared" si="229"/>
        <v>#REF!</v>
      </c>
      <c r="N820" s="36" t="e">
        <f t="shared" si="229"/>
        <v>#REF!</v>
      </c>
      <c r="O820" s="36" t="e">
        <f t="shared" si="229"/>
        <v>#REF!</v>
      </c>
      <c r="P820" s="36" t="e">
        <f>CHOOSE([3]MES!$E$10,SUM(D820),SUM(D820:E820),SUM(D820:F820),SUM(D820:G820),SUM(D820:H820),SUM(D820:I820),SUM(D820:J820),SUM(D820:K820),SUM(D820:L820),SUM(D820:M820),SUM(D820:N820),SUM(D820:O820))</f>
        <v>#REF!</v>
      </c>
    </row>
    <row r="822" spans="2:16" s="36" customFormat="1" ht="12" customHeight="1">
      <c r="B822" s="39" t="s">
        <v>155</v>
      </c>
      <c r="D822" s="39" t="e">
        <f>SUM(D815:D821)</f>
        <v>#REF!</v>
      </c>
      <c r="E822" s="39" t="e">
        <f t="shared" ref="E822:O822" si="230">SUM(E815:E821)</f>
        <v>#REF!</v>
      </c>
      <c r="F822" s="39" t="e">
        <f t="shared" si="230"/>
        <v>#REF!</v>
      </c>
      <c r="G822" s="39" t="e">
        <f t="shared" si="230"/>
        <v>#REF!</v>
      </c>
      <c r="H822" s="39" t="e">
        <f t="shared" si="230"/>
        <v>#REF!</v>
      </c>
      <c r="I822" s="39" t="e">
        <f t="shared" si="230"/>
        <v>#REF!</v>
      </c>
      <c r="J822" s="39" t="e">
        <f t="shared" si="230"/>
        <v>#REF!</v>
      </c>
      <c r="K822" s="39" t="e">
        <f t="shared" si="230"/>
        <v>#REF!</v>
      </c>
      <c r="L822" s="39" t="e">
        <f t="shared" si="230"/>
        <v>#REF!</v>
      </c>
      <c r="M822" s="39" t="e">
        <f t="shared" si="230"/>
        <v>#REF!</v>
      </c>
      <c r="N822" s="39" t="e">
        <f t="shared" si="230"/>
        <v>#REF!</v>
      </c>
      <c r="O822" s="39" t="e">
        <f t="shared" si="230"/>
        <v>#REF!</v>
      </c>
      <c r="P822" s="39" t="e">
        <f>SUM(P815:P820)</f>
        <v>#REF!</v>
      </c>
    </row>
    <row r="823" spans="2:16" ht="12" customHeight="1">
      <c r="D823" s="36" t="e">
        <f>+D822-D472/1000000</f>
        <v>#REF!</v>
      </c>
      <c r="E823" s="36" t="e">
        <f t="shared" ref="E823:O823" si="231">+E822-E472/1000000</f>
        <v>#REF!</v>
      </c>
      <c r="F823" s="36" t="e">
        <f t="shared" si="231"/>
        <v>#REF!</v>
      </c>
      <c r="G823" s="36" t="e">
        <f t="shared" si="231"/>
        <v>#REF!</v>
      </c>
      <c r="H823" s="36" t="e">
        <f t="shared" si="231"/>
        <v>#REF!</v>
      </c>
      <c r="I823" s="36" t="e">
        <f t="shared" si="231"/>
        <v>#REF!</v>
      </c>
      <c r="J823" s="36" t="e">
        <f t="shared" si="231"/>
        <v>#REF!</v>
      </c>
      <c r="K823" s="36" t="e">
        <f t="shared" si="231"/>
        <v>#REF!</v>
      </c>
      <c r="L823" s="36" t="e">
        <f t="shared" si="231"/>
        <v>#REF!</v>
      </c>
      <c r="M823" s="36" t="e">
        <f t="shared" si="231"/>
        <v>#REF!</v>
      </c>
      <c r="N823" s="36" t="e">
        <f t="shared" si="231"/>
        <v>#REF!</v>
      </c>
      <c r="O823" s="36" t="e">
        <f t="shared" si="231"/>
        <v>#REF!</v>
      </c>
      <c r="P823" s="36" t="e">
        <f>+P822-P472/1000000</f>
        <v>#REF!</v>
      </c>
    </row>
    <row r="825" spans="2:16" ht="12" customHeight="1">
      <c r="B825" s="34" t="s">
        <v>8</v>
      </c>
    </row>
    <row r="826" spans="2:16" ht="12" customHeight="1">
      <c r="B826" s="30" t="s">
        <v>148</v>
      </c>
      <c r="D826" s="36" t="e">
        <f>(+D801-D815)</f>
        <v>#REF!</v>
      </c>
      <c r="E826" s="36" t="e">
        <f t="shared" ref="E826:O831" si="232">+E801-E815</f>
        <v>#REF!</v>
      </c>
      <c r="F826" s="36" t="e">
        <f t="shared" si="232"/>
        <v>#REF!</v>
      </c>
      <c r="G826" s="36" t="e">
        <f t="shared" si="232"/>
        <v>#REF!</v>
      </c>
      <c r="H826" s="36" t="e">
        <f t="shared" si="232"/>
        <v>#REF!</v>
      </c>
      <c r="I826" s="36" t="e">
        <f t="shared" si="232"/>
        <v>#REF!</v>
      </c>
      <c r="J826" s="36" t="e">
        <f t="shared" si="232"/>
        <v>#REF!</v>
      </c>
      <c r="K826" s="36" t="e">
        <f t="shared" si="232"/>
        <v>#REF!</v>
      </c>
      <c r="L826" s="36" t="e">
        <f t="shared" si="232"/>
        <v>#REF!</v>
      </c>
      <c r="M826" s="36" t="e">
        <f t="shared" si="232"/>
        <v>#REF!</v>
      </c>
      <c r="N826" s="36" t="e">
        <f t="shared" si="232"/>
        <v>#REF!</v>
      </c>
      <c r="O826" s="36" t="e">
        <f t="shared" si="232"/>
        <v>#REF!</v>
      </c>
      <c r="P826" s="36" t="e">
        <f>CHOOSE([3]MES!$E$10,SUM(D826),SUM(D826:E826),SUM(D826:F826),SUM(D826:G826),SUM(D826:H826),SUM(D826:I826),SUM(D826:J826),SUM(D826:K826),SUM(D826:L826),SUM(D826:M826),SUM(D826:N826),SUM(D826:O826))</f>
        <v>#REF!</v>
      </c>
    </row>
    <row r="827" spans="2:16" ht="12" customHeight="1">
      <c r="B827" s="30" t="s">
        <v>149</v>
      </c>
      <c r="D827" s="36" t="e">
        <f>(+D802-D816)</f>
        <v>#REF!</v>
      </c>
      <c r="E827" s="36" t="e">
        <f t="shared" si="232"/>
        <v>#REF!</v>
      </c>
      <c r="F827" s="36" t="e">
        <f t="shared" si="232"/>
        <v>#REF!</v>
      </c>
      <c r="G827" s="36" t="e">
        <f t="shared" si="232"/>
        <v>#REF!</v>
      </c>
      <c r="H827" s="36" t="e">
        <f t="shared" si="232"/>
        <v>#REF!</v>
      </c>
      <c r="I827" s="36" t="e">
        <f t="shared" si="232"/>
        <v>#REF!</v>
      </c>
      <c r="J827" s="36" t="e">
        <f t="shared" si="232"/>
        <v>#REF!</v>
      </c>
      <c r="K827" s="36" t="e">
        <f t="shared" si="232"/>
        <v>#REF!</v>
      </c>
      <c r="L827" s="36" t="e">
        <f t="shared" si="232"/>
        <v>#REF!</v>
      </c>
      <c r="M827" s="36" t="e">
        <f t="shared" si="232"/>
        <v>#REF!</v>
      </c>
      <c r="N827" s="36" t="e">
        <f t="shared" si="232"/>
        <v>#REF!</v>
      </c>
      <c r="O827" s="36" t="e">
        <f t="shared" si="232"/>
        <v>#REF!</v>
      </c>
      <c r="P827" s="36" t="e">
        <f>CHOOSE([3]MES!$E$10,SUM(D827),SUM(D827:E827),SUM(D827:F827),SUM(D827:G827),SUM(D827:H827),SUM(D827:I827),SUM(D827:J827),SUM(D827:K827),SUM(D827:L827),SUM(D827:M827),SUM(D827:N827),SUM(D827:O827))</f>
        <v>#REF!</v>
      </c>
    </row>
    <row r="828" spans="2:16" ht="12" customHeight="1">
      <c r="B828" s="30" t="s">
        <v>150</v>
      </c>
      <c r="D828" s="36" t="e">
        <f>+D803-D817</f>
        <v>#REF!</v>
      </c>
      <c r="E828" s="36" t="e">
        <f t="shared" si="232"/>
        <v>#REF!</v>
      </c>
      <c r="F828" s="36" t="e">
        <f t="shared" si="232"/>
        <v>#REF!</v>
      </c>
      <c r="G828" s="36" t="e">
        <f t="shared" si="232"/>
        <v>#REF!</v>
      </c>
      <c r="H828" s="36" t="e">
        <f t="shared" si="232"/>
        <v>#REF!</v>
      </c>
      <c r="I828" s="36" t="e">
        <f t="shared" si="232"/>
        <v>#REF!</v>
      </c>
      <c r="J828" s="36" t="e">
        <f t="shared" si="232"/>
        <v>#REF!</v>
      </c>
      <c r="K828" s="36" t="e">
        <f t="shared" si="232"/>
        <v>#REF!</v>
      </c>
      <c r="L828" s="36" t="e">
        <f t="shared" si="232"/>
        <v>#REF!</v>
      </c>
      <c r="M828" s="36" t="e">
        <f t="shared" si="232"/>
        <v>#REF!</v>
      </c>
      <c r="N828" s="36" t="e">
        <f t="shared" si="232"/>
        <v>#REF!</v>
      </c>
      <c r="O828" s="36" t="e">
        <f t="shared" si="232"/>
        <v>#REF!</v>
      </c>
      <c r="P828" s="36" t="e">
        <f>CHOOSE([3]MES!$E$10,SUM(D828),SUM(D828:E828),SUM(D828:F828),SUM(D828:G828),SUM(D828:H828),SUM(D828:I828),SUM(D828:J828),SUM(D828:K828),SUM(D828:L828),SUM(D828:M828),SUM(D828:N828),SUM(D828:O828))</f>
        <v>#REF!</v>
      </c>
    </row>
    <row r="829" spans="2:16" ht="12" customHeight="1">
      <c r="B829" s="30" t="s">
        <v>151</v>
      </c>
      <c r="D829" s="36" t="e">
        <f>+D804-D818</f>
        <v>#REF!</v>
      </c>
      <c r="E829" s="36" t="e">
        <f t="shared" si="232"/>
        <v>#REF!</v>
      </c>
      <c r="F829" s="36" t="e">
        <f t="shared" si="232"/>
        <v>#REF!</v>
      </c>
      <c r="G829" s="36" t="e">
        <f t="shared" si="232"/>
        <v>#REF!</v>
      </c>
      <c r="H829" s="36" t="e">
        <f t="shared" si="232"/>
        <v>#REF!</v>
      </c>
      <c r="I829" s="36" t="e">
        <f t="shared" si="232"/>
        <v>#REF!</v>
      </c>
      <c r="J829" s="36" t="e">
        <f t="shared" si="232"/>
        <v>#REF!</v>
      </c>
      <c r="K829" s="36" t="e">
        <f t="shared" si="232"/>
        <v>#REF!</v>
      </c>
      <c r="L829" s="36" t="e">
        <f t="shared" si="232"/>
        <v>#REF!</v>
      </c>
      <c r="M829" s="36" t="e">
        <f t="shared" si="232"/>
        <v>#REF!</v>
      </c>
      <c r="N829" s="36" t="e">
        <f t="shared" si="232"/>
        <v>#REF!</v>
      </c>
      <c r="O829" s="36" t="e">
        <f t="shared" si="232"/>
        <v>#REF!</v>
      </c>
      <c r="P829" s="36" t="e">
        <f>CHOOSE([3]MES!$E$10,SUM(D829),SUM(D829:E829),SUM(D829:F829),SUM(D829:G829),SUM(D829:H829),SUM(D829:I829),SUM(D829:J829),SUM(D829:K829),SUM(D829:L829),SUM(D829:M829),SUM(D829:N829),SUM(D829:O829))</f>
        <v>#REF!</v>
      </c>
    </row>
    <row r="830" spans="2:16" ht="12" customHeight="1">
      <c r="B830" s="30" t="s">
        <v>152</v>
      </c>
      <c r="D830" s="36" t="e">
        <f>+D805-D819</f>
        <v>#REF!</v>
      </c>
      <c r="E830" s="36" t="e">
        <f t="shared" si="232"/>
        <v>#REF!</v>
      </c>
      <c r="F830" s="36" t="e">
        <f t="shared" si="232"/>
        <v>#REF!</v>
      </c>
      <c r="G830" s="36" t="e">
        <f t="shared" si="232"/>
        <v>#REF!</v>
      </c>
      <c r="H830" s="36" t="e">
        <f t="shared" si="232"/>
        <v>#REF!</v>
      </c>
      <c r="I830" s="36" t="e">
        <f t="shared" si="232"/>
        <v>#REF!</v>
      </c>
      <c r="J830" s="36" t="e">
        <f t="shared" si="232"/>
        <v>#REF!</v>
      </c>
      <c r="K830" s="36" t="e">
        <f t="shared" si="232"/>
        <v>#REF!</v>
      </c>
      <c r="L830" s="36" t="e">
        <f t="shared" si="232"/>
        <v>#REF!</v>
      </c>
      <c r="M830" s="36" t="e">
        <f t="shared" si="232"/>
        <v>#REF!</v>
      </c>
      <c r="N830" s="36" t="e">
        <f t="shared" si="232"/>
        <v>#REF!</v>
      </c>
      <c r="O830" s="36" t="e">
        <f t="shared" si="232"/>
        <v>#REF!</v>
      </c>
      <c r="P830" s="36" t="e">
        <f>CHOOSE([3]MES!$E$10,SUM(D830),SUM(D830:E830),SUM(D830:F830),SUM(D830:G830),SUM(D830:H830),SUM(D830:I830),SUM(D830:J830),SUM(D830:K830),SUM(D830:L830),SUM(D830:M830),SUM(D830:N830),SUM(D830:O830))</f>
        <v>#REF!</v>
      </c>
    </row>
    <row r="831" spans="2:16" ht="12" customHeight="1">
      <c r="B831" s="30" t="s">
        <v>153</v>
      </c>
      <c r="D831" s="36" t="e">
        <f>+D806-D820</f>
        <v>#REF!</v>
      </c>
      <c r="E831" s="36" t="e">
        <f t="shared" si="232"/>
        <v>#REF!</v>
      </c>
      <c r="F831" s="36" t="e">
        <f t="shared" si="232"/>
        <v>#REF!</v>
      </c>
      <c r="G831" s="36" t="e">
        <f t="shared" si="232"/>
        <v>#REF!</v>
      </c>
      <c r="H831" s="36" t="e">
        <f t="shared" si="232"/>
        <v>#REF!</v>
      </c>
      <c r="I831" s="36" t="e">
        <f t="shared" si="232"/>
        <v>#REF!</v>
      </c>
      <c r="J831" s="36" t="e">
        <f t="shared" si="232"/>
        <v>#REF!</v>
      </c>
      <c r="K831" s="36" t="e">
        <f t="shared" si="232"/>
        <v>#REF!</v>
      </c>
      <c r="L831" s="36" t="e">
        <f t="shared" si="232"/>
        <v>#REF!</v>
      </c>
      <c r="M831" s="36" t="e">
        <f t="shared" si="232"/>
        <v>#REF!</v>
      </c>
      <c r="N831" s="36" t="e">
        <f t="shared" si="232"/>
        <v>#REF!</v>
      </c>
      <c r="O831" s="36" t="e">
        <f t="shared" si="232"/>
        <v>#REF!</v>
      </c>
      <c r="P831" s="36" t="e">
        <f>CHOOSE([3]MES!$E$10,SUM(D831),SUM(D831:E831),SUM(D831:F831),SUM(D831:G831),SUM(D831:H831),SUM(D831:I831),SUM(D831:J831),SUM(D831:K831),SUM(D831:L831),SUM(D831:M831),SUM(D831:N831),SUM(D831:O831))</f>
        <v>#REF!</v>
      </c>
    </row>
    <row r="833" spans="2:16" s="36" customFormat="1" ht="12" customHeight="1">
      <c r="B833" s="39" t="s">
        <v>156</v>
      </c>
      <c r="D833" s="39" t="e">
        <f>SUM(D826:D832)</f>
        <v>#REF!</v>
      </c>
      <c r="E833" s="39" t="e">
        <f t="shared" ref="E833:O833" si="233">SUM(E826:E832)</f>
        <v>#REF!</v>
      </c>
      <c r="F833" s="39" t="e">
        <f t="shared" si="233"/>
        <v>#REF!</v>
      </c>
      <c r="G833" s="39" t="e">
        <f t="shared" si="233"/>
        <v>#REF!</v>
      </c>
      <c r="H833" s="39" t="e">
        <f t="shared" si="233"/>
        <v>#REF!</v>
      </c>
      <c r="I833" s="39" t="e">
        <f t="shared" si="233"/>
        <v>#REF!</v>
      </c>
      <c r="J833" s="39" t="e">
        <f t="shared" si="233"/>
        <v>#REF!</v>
      </c>
      <c r="K833" s="39" t="e">
        <f t="shared" si="233"/>
        <v>#REF!</v>
      </c>
      <c r="L833" s="39" t="e">
        <f t="shared" si="233"/>
        <v>#REF!</v>
      </c>
      <c r="M833" s="39" t="e">
        <f t="shared" si="233"/>
        <v>#REF!</v>
      </c>
      <c r="N833" s="39" t="e">
        <f t="shared" si="233"/>
        <v>#REF!</v>
      </c>
      <c r="O833" s="39" t="e">
        <f t="shared" si="233"/>
        <v>#REF!</v>
      </c>
      <c r="P833" s="39" t="e">
        <f>SUM(P826:P831)</f>
        <v>#REF!</v>
      </c>
    </row>
    <row r="835" spans="2:16" ht="12" customHeight="1">
      <c r="B835" s="30" t="s">
        <v>2</v>
      </c>
      <c r="D835" s="36">
        <f>+'[3]BG-08'!E527+'[3]BG-08'!E529</f>
        <v>6785.18</v>
      </c>
      <c r="E835" s="36">
        <f>+'[3]BG-08'!F527+'[3]BG-08'!F529</f>
        <v>9128.9600000000009</v>
      </c>
      <c r="F835" s="36">
        <f>+'[3]BG-08'!G527+'[3]BG-08'!G529</f>
        <v>14122.46</v>
      </c>
      <c r="G835" s="36">
        <f>+'[3]BG-08'!H527+'[3]BG-08'!H529</f>
        <v>10578.55</v>
      </c>
      <c r="H835" s="36">
        <f>+'[3]BG-08'!I527+'[3]BG-08'!I529</f>
        <v>12008.339999999998</v>
      </c>
      <c r="I835" s="36">
        <f>+'[3]BG-08'!J527+'[3]BG-08'!J529</f>
        <v>10618.75</v>
      </c>
      <c r="J835" s="36">
        <f>+'[3]BG-08'!K527+'[3]BG-08'!K529</f>
        <v>11672.95</v>
      </c>
      <c r="K835" s="36">
        <f>+'[3]BG-08'!L527+'[3]BG-08'!L529</f>
        <v>12026.919999999998</v>
      </c>
      <c r="L835" s="36">
        <f>+'[3]BG-08'!M527+'[3]BG-08'!M529</f>
        <v>12374.33</v>
      </c>
      <c r="M835" s="36">
        <f>+'[3]BG-08'!N527+'[3]BG-08'!N529</f>
        <v>14468.33</v>
      </c>
      <c r="N835" s="36">
        <f>+'[3]BG-08'!O527+'[3]BG-08'!O529</f>
        <v>13484.65</v>
      </c>
      <c r="O835" s="36">
        <f>+'[3]BG-08'!P527+'[3]BG-08'!P529</f>
        <v>16408.32</v>
      </c>
      <c r="P835" s="36">
        <f>CHOOSE([3]MES!$E$10,SUM(D835),SUM(D835:E835),SUM(D835:F835),SUM(D835:G835),SUM(D835:H835),SUM(D835:I835),SUM(D835:J835),SUM(D835:K835),SUM(D835:L835),SUM(D835:M835),SUM(D835:N835),SUM(D835:O835))</f>
        <v>143677.74</v>
      </c>
    </row>
    <row r="836" spans="2:16" ht="12" customHeight="1">
      <c r="B836" s="30" t="s">
        <v>5</v>
      </c>
      <c r="D836" s="36">
        <f>+'[3]BG-08'!E528</f>
        <v>1237.8499999999999</v>
      </c>
      <c r="E836" s="36">
        <f>+'[3]BG-08'!F528</f>
        <v>190.74</v>
      </c>
      <c r="F836" s="36">
        <f>+'[3]BG-08'!G528</f>
        <v>539.5</v>
      </c>
      <c r="G836" s="36">
        <f>+'[3]BG-08'!H528</f>
        <v>568.84</v>
      </c>
      <c r="H836" s="36">
        <f>+'[3]BG-08'!I528</f>
        <v>629.12</v>
      </c>
      <c r="I836" s="36">
        <f>+'[3]BG-08'!J528</f>
        <v>593.59</v>
      </c>
      <c r="J836" s="36">
        <f>+'[3]BG-08'!K528</f>
        <v>706.71</v>
      </c>
      <c r="K836" s="36">
        <f>+'[3]BG-08'!L528</f>
        <v>564.09</v>
      </c>
      <c r="L836" s="36">
        <f>+'[3]BG-08'!M528</f>
        <v>635.27</v>
      </c>
      <c r="M836" s="36">
        <f>+'[3]BG-08'!N528</f>
        <v>790.07</v>
      </c>
      <c r="N836" s="36">
        <f>+'[3]BG-08'!O528</f>
        <v>768.91</v>
      </c>
      <c r="O836" s="36">
        <f>+'[3]BG-08'!P528</f>
        <v>1898.31</v>
      </c>
      <c r="P836" s="36">
        <f>CHOOSE([3]MES!$E$10,SUM(D836),SUM(D836:E836),SUM(D836:F836),SUM(D836:G836),SUM(D836:H836),SUM(D836:I836),SUM(D836:J836),SUM(D836:K836),SUM(D836:L836),SUM(D836:M836),SUM(D836:N836),SUM(D836:O836))</f>
        <v>9123</v>
      </c>
    </row>
    <row r="837" spans="2:16" ht="12" customHeight="1">
      <c r="B837" s="30" t="s">
        <v>157</v>
      </c>
      <c r="D837" s="36">
        <f>+'[3]BG-08'!E530</f>
        <v>2500.46</v>
      </c>
      <c r="E837" s="36">
        <f>+'[3]BG-08'!F530</f>
        <v>2416.21</v>
      </c>
      <c r="F837" s="36">
        <f>+'[3]BG-08'!G530</f>
        <v>2386.96</v>
      </c>
      <c r="G837" s="36">
        <f>+'[3]BG-08'!H530</f>
        <v>2306.23</v>
      </c>
      <c r="H837" s="36">
        <f>+'[3]BG-08'!I530</f>
        <v>2236.35</v>
      </c>
      <c r="I837" s="36">
        <f>+'[3]BG-08'!J530</f>
        <v>2288.65</v>
      </c>
      <c r="J837" s="36">
        <f>+'[3]BG-08'!K530</f>
        <v>2370.69</v>
      </c>
      <c r="K837" s="36">
        <f>+'[3]BG-08'!L530</f>
        <v>2305.4499999999998</v>
      </c>
      <c r="L837" s="36">
        <f>+'[3]BG-08'!M530</f>
        <v>2403.19</v>
      </c>
      <c r="M837" s="36">
        <f>+'[3]BG-08'!N530</f>
        <v>2577.21</v>
      </c>
      <c r="N837" s="36">
        <f>+'[3]BG-08'!O530</f>
        <v>12516</v>
      </c>
      <c r="O837" s="36">
        <f>+'[3]BG-08'!P530</f>
        <v>-10664.96</v>
      </c>
      <c r="P837" s="36">
        <f>CHOOSE([3]MES!$E$10,SUM(D837),SUM(D837:E837),SUM(D837:F837),SUM(D837:G837),SUM(D837:H837),SUM(D837:I837),SUM(D837:J837),SUM(D837:K837),SUM(D837:L837),SUM(D837:M837),SUM(D837:N837),SUM(D837:O837))</f>
        <v>25642.439999999995</v>
      </c>
    </row>
    <row r="839" spans="2:16" s="36" customFormat="1" ht="12" customHeight="1">
      <c r="B839" s="39" t="s">
        <v>158</v>
      </c>
      <c r="D839" s="39">
        <f>SUM(D835:D838)</f>
        <v>10523.490000000002</v>
      </c>
      <c r="E839" s="39">
        <f t="shared" ref="E839:O839" si="234">SUM(E835:E838)</f>
        <v>11735.91</v>
      </c>
      <c r="F839" s="39">
        <f t="shared" si="234"/>
        <v>17048.919999999998</v>
      </c>
      <c r="G839" s="39">
        <f t="shared" si="234"/>
        <v>13453.619999999999</v>
      </c>
      <c r="H839" s="39">
        <f t="shared" si="234"/>
        <v>14873.81</v>
      </c>
      <c r="I839" s="39">
        <f t="shared" si="234"/>
        <v>13500.99</v>
      </c>
      <c r="J839" s="39">
        <f t="shared" si="234"/>
        <v>14750.35</v>
      </c>
      <c r="K839" s="39">
        <f t="shared" si="234"/>
        <v>14896.46</v>
      </c>
      <c r="L839" s="39">
        <f t="shared" si="234"/>
        <v>15412.79</v>
      </c>
      <c r="M839" s="39">
        <f t="shared" si="234"/>
        <v>17835.61</v>
      </c>
      <c r="N839" s="39">
        <f t="shared" si="234"/>
        <v>26769.559999999998</v>
      </c>
      <c r="O839" s="39">
        <f t="shared" si="234"/>
        <v>7641.6700000000019</v>
      </c>
      <c r="P839" s="39">
        <f>SUM(P835:P837)</f>
        <v>178443.18</v>
      </c>
    </row>
    <row r="841" spans="2:16" s="36" customFormat="1" ht="12" customHeight="1">
      <c r="B841" s="39" t="s">
        <v>147</v>
      </c>
      <c r="D841" s="39" t="e">
        <f>+D833-D839</f>
        <v>#REF!</v>
      </c>
      <c r="E841" s="39" t="e">
        <f t="shared" ref="E841:O841" si="235">+E833-E839</f>
        <v>#REF!</v>
      </c>
      <c r="F841" s="39" t="e">
        <f t="shared" si="235"/>
        <v>#REF!</v>
      </c>
      <c r="G841" s="39" t="e">
        <f t="shared" si="235"/>
        <v>#REF!</v>
      </c>
      <c r="H841" s="39" t="e">
        <f t="shared" si="235"/>
        <v>#REF!</v>
      </c>
      <c r="I841" s="39" t="e">
        <f t="shared" si="235"/>
        <v>#REF!</v>
      </c>
      <c r="J841" s="39" t="e">
        <f t="shared" si="235"/>
        <v>#REF!</v>
      </c>
      <c r="K841" s="39" t="e">
        <f t="shared" si="235"/>
        <v>#REF!</v>
      </c>
      <c r="L841" s="39" t="e">
        <f t="shared" si="235"/>
        <v>#REF!</v>
      </c>
      <c r="M841" s="39" t="e">
        <f t="shared" si="235"/>
        <v>#REF!</v>
      </c>
      <c r="N841" s="39" t="e">
        <f t="shared" si="235"/>
        <v>#REF!</v>
      </c>
      <c r="O841" s="39" t="e">
        <f t="shared" si="235"/>
        <v>#REF!</v>
      </c>
      <c r="P841" s="39" t="e">
        <f>+P833-P839</f>
        <v>#REF!</v>
      </c>
    </row>
    <row r="843" spans="2:16" ht="12" customHeight="1">
      <c r="G843" s="36"/>
    </row>
  </sheetData>
  <phoneticPr fontId="0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21"/>
  <sheetViews>
    <sheetView showGridLines="0" tabSelected="1" workbookViewId="0">
      <selection activeCell="A19" sqref="A19"/>
    </sheetView>
  </sheetViews>
  <sheetFormatPr baseColWidth="10" defaultColWidth="0" defaultRowHeight="15" zeroHeight="1"/>
  <cols>
    <col min="1" max="12" width="11.42578125" style="187" customWidth="1"/>
    <col min="13" max="14" width="3.140625" style="187" customWidth="1"/>
    <col min="15" max="16384" width="11.42578125" style="187" hidden="1"/>
  </cols>
  <sheetData>
    <row r="1" spans="2:12"/>
    <row r="2" spans="2:12" s="188" customFormat="1" ht="24.75" customHeight="1">
      <c r="B2" s="192" t="s">
        <v>204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</row>
    <row r="3" spans="2:12"/>
    <row r="4" spans="2:12"/>
    <row r="5" spans="2:12"/>
    <row r="6" spans="2:12"/>
    <row r="7" spans="2:12"/>
    <row r="8" spans="2:12"/>
    <row r="9" spans="2:12"/>
    <row r="10" spans="2:12"/>
    <row r="11" spans="2:12"/>
    <row r="12" spans="2:12"/>
    <row r="13" spans="2:12"/>
    <row r="14" spans="2:12"/>
    <row r="15" spans="2:12"/>
    <row r="16" spans="2:12"/>
    <row r="17" spans="1:1"/>
    <row r="18" spans="1:1"/>
    <row r="19" spans="1:1">
      <c r="A19" s="191" t="s">
        <v>249</v>
      </c>
    </row>
    <row r="20" spans="1:1"/>
    <row r="21" spans="1:1"/>
  </sheetData>
  <sheetProtection password="CDD2" sheet="1" objects="1" scenarios="1"/>
  <mergeCells count="1">
    <mergeCell ref="B2:L2"/>
  </mergeCells>
  <hyperlinks>
    <hyperlink ref="A19" r:id="rId1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64"/>
  <sheetViews>
    <sheetView showGridLines="0" zoomScale="90" zoomScaleNormal="90" workbookViewId="0">
      <selection activeCell="B1" sqref="B1"/>
    </sheetView>
  </sheetViews>
  <sheetFormatPr baseColWidth="10" defaultColWidth="0" defaultRowHeight="15" zeroHeight="1" outlineLevelRow="1"/>
  <cols>
    <col min="1" max="1" width="1.85546875" customWidth="1"/>
    <col min="2" max="2" width="23.7109375" customWidth="1"/>
    <col min="3" max="3" width="11.42578125" customWidth="1"/>
    <col min="4" max="5" width="11.7109375" customWidth="1"/>
    <col min="6" max="6" width="10.42578125" customWidth="1"/>
    <col min="7" max="7" width="1.42578125" style="52" customWidth="1"/>
    <col min="8" max="8" width="1" customWidth="1"/>
    <col min="9" max="9" width="2.28515625" customWidth="1"/>
    <col min="10" max="10" width="23.7109375" customWidth="1"/>
    <col min="11" max="11" width="13.85546875" bestFit="1" customWidth="1"/>
    <col min="12" max="14" width="11.42578125" customWidth="1"/>
    <col min="15" max="16" width="1" customWidth="1"/>
    <col min="17" max="17" width="2.28515625" customWidth="1"/>
    <col min="18" max="18" width="23.7109375" customWidth="1"/>
    <col min="19" max="19" width="13.85546875" bestFit="1" customWidth="1"/>
    <col min="20" max="22" width="11.42578125" customWidth="1"/>
    <col min="23" max="24" width="1" customWidth="1"/>
    <col min="25" max="25" width="2.28515625" customWidth="1"/>
    <col min="26" max="26" width="23.7109375" customWidth="1"/>
    <col min="27" max="27" width="13.85546875" bestFit="1" customWidth="1"/>
    <col min="28" max="30" width="11.42578125" customWidth="1"/>
    <col min="31" max="32" width="1" customWidth="1"/>
    <col min="33" max="33" width="3.28515625" customWidth="1"/>
    <col min="34" max="16384" width="11.42578125" hidden="1"/>
  </cols>
  <sheetData>
    <row r="1" spans="2:32">
      <c r="B1" s="122" t="s">
        <v>248</v>
      </c>
    </row>
    <row r="2" spans="2:32" ht="7.5" customHeight="1"/>
    <row r="3" spans="2:32" ht="18.75">
      <c r="B3" s="194" t="s">
        <v>203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</row>
    <row r="4" spans="2:32" ht="8.25" customHeight="1">
      <c r="B4" s="54"/>
    </row>
    <row r="5" spans="2:32" s="56" customFormat="1">
      <c r="B5" s="150" t="s">
        <v>212</v>
      </c>
      <c r="C5" s="145"/>
      <c r="D5" s="145"/>
      <c r="E5" s="145"/>
      <c r="F5" s="145"/>
      <c r="G5" s="146"/>
      <c r="H5" s="145"/>
      <c r="I5" s="145"/>
      <c r="J5" s="147"/>
    </row>
    <row r="6" spans="2:32" s="56" customFormat="1">
      <c r="B6" s="151" t="s">
        <v>214</v>
      </c>
      <c r="G6" s="148"/>
      <c r="J6" s="149"/>
    </row>
    <row r="7" spans="2:32" s="56" customFormat="1">
      <c r="B7" s="151" t="s">
        <v>213</v>
      </c>
      <c r="G7" s="148"/>
      <c r="J7" s="149"/>
    </row>
    <row r="8" spans="2:32" s="56" customFormat="1">
      <c r="B8" s="151" t="s">
        <v>245</v>
      </c>
      <c r="G8" s="148"/>
      <c r="J8" s="149"/>
    </row>
    <row r="9" spans="2:32" s="56" customFormat="1">
      <c r="B9" s="151"/>
      <c r="G9" s="148"/>
      <c r="J9" s="149"/>
    </row>
    <row r="10" spans="2:32" s="56" customFormat="1">
      <c r="B10" s="151" t="s">
        <v>216</v>
      </c>
      <c r="G10" s="148"/>
      <c r="J10" s="149"/>
    </row>
    <row r="11" spans="2:32" s="56" customFormat="1" ht="29.25" customHeight="1">
      <c r="B11" s="196" t="s">
        <v>235</v>
      </c>
      <c r="C11" s="197"/>
      <c r="D11" s="197"/>
      <c r="E11" s="197"/>
      <c r="F11" s="197"/>
      <c r="G11" s="197"/>
      <c r="H11" s="197"/>
      <c r="I11" s="197"/>
      <c r="J11" s="198"/>
    </row>
    <row r="12" spans="2:32">
      <c r="H12" s="52"/>
    </row>
    <row r="13" spans="2:32">
      <c r="B13" t="s">
        <v>161</v>
      </c>
      <c r="D13" s="155">
        <v>0.33</v>
      </c>
      <c r="H13" s="52"/>
    </row>
    <row r="14" spans="2:32">
      <c r="B14" t="s">
        <v>171</v>
      </c>
      <c r="D14" s="157">
        <v>0.106</v>
      </c>
      <c r="H14" s="52"/>
    </row>
    <row r="15" spans="2:32">
      <c r="H15" s="114"/>
      <c r="O15" s="52"/>
      <c r="P15" s="114"/>
      <c r="W15" s="52"/>
      <c r="X15" s="114"/>
      <c r="AE15" s="52"/>
      <c r="AF15" s="114"/>
    </row>
    <row r="16" spans="2:32">
      <c r="B16" s="195" t="s">
        <v>211</v>
      </c>
      <c r="C16" s="195"/>
      <c r="D16" s="195"/>
      <c r="E16" s="195"/>
      <c r="F16" s="195"/>
      <c r="G16" s="109"/>
      <c r="H16" s="114"/>
      <c r="J16" s="195" t="s">
        <v>217</v>
      </c>
      <c r="K16" s="195"/>
      <c r="L16" s="195"/>
      <c r="M16" s="195"/>
      <c r="N16" s="195"/>
      <c r="O16" s="109"/>
      <c r="P16" s="114"/>
      <c r="R16" s="195" t="s">
        <v>218</v>
      </c>
      <c r="S16" s="195"/>
      <c r="T16" s="195"/>
      <c r="U16" s="195"/>
      <c r="V16" s="195"/>
      <c r="W16" s="109"/>
      <c r="X16" s="114"/>
      <c r="Z16" s="195" t="s">
        <v>219</v>
      </c>
      <c r="AA16" s="195"/>
      <c r="AB16" s="195"/>
      <c r="AC16" s="195"/>
      <c r="AD16" s="195"/>
      <c r="AE16" s="109"/>
      <c r="AF16" s="114"/>
    </row>
    <row r="17" spans="2:32">
      <c r="B17" s="55"/>
      <c r="C17" s="55"/>
      <c r="D17" s="55"/>
      <c r="E17" s="55"/>
      <c r="F17" s="55"/>
      <c r="H17" s="114"/>
      <c r="O17" s="52"/>
      <c r="P17" s="114"/>
      <c r="W17" s="52"/>
      <c r="X17" s="114"/>
      <c r="AE17" s="52"/>
      <c r="AF17" s="114"/>
    </row>
    <row r="18" spans="2:32">
      <c r="B18" s="193" t="s">
        <v>220</v>
      </c>
      <c r="C18" s="193"/>
      <c r="D18" s="193"/>
      <c r="E18" s="193"/>
      <c r="F18" s="193"/>
      <c r="G18" s="110"/>
      <c r="H18" s="114"/>
      <c r="J18" s="193" t="s">
        <v>220</v>
      </c>
      <c r="K18" s="193"/>
      <c r="L18" s="193"/>
      <c r="M18" s="193"/>
      <c r="N18" s="193"/>
      <c r="O18" s="110"/>
      <c r="P18" s="114"/>
      <c r="R18" s="193" t="s">
        <v>220</v>
      </c>
      <c r="S18" s="193"/>
      <c r="T18" s="193"/>
      <c r="U18" s="193"/>
      <c r="V18" s="193"/>
      <c r="W18" s="110"/>
      <c r="X18" s="114"/>
      <c r="Z18" s="193" t="s">
        <v>220</v>
      </c>
      <c r="AA18" s="193"/>
      <c r="AB18" s="193"/>
      <c r="AC18" s="193"/>
      <c r="AD18" s="193"/>
      <c r="AE18" s="110"/>
      <c r="AF18" s="114"/>
    </row>
    <row r="19" spans="2:32">
      <c r="B19" s="55"/>
      <c r="C19" s="55"/>
      <c r="D19" s="55"/>
      <c r="E19" s="55"/>
      <c r="F19" s="55"/>
      <c r="H19" s="114"/>
      <c r="J19" s="55"/>
      <c r="K19" s="55"/>
      <c r="L19" s="55"/>
      <c r="M19" s="55"/>
      <c r="N19" s="55"/>
      <c r="O19" s="52"/>
      <c r="P19" s="114"/>
      <c r="R19" s="55"/>
      <c r="S19" s="55"/>
      <c r="T19" s="55"/>
      <c r="U19" s="55"/>
      <c r="V19" s="55"/>
      <c r="W19" s="52"/>
      <c r="X19" s="114"/>
      <c r="Z19" s="55"/>
      <c r="AA19" s="55"/>
      <c r="AB19" s="55"/>
      <c r="AC19" s="55"/>
      <c r="AD19" s="55"/>
      <c r="AE19" s="52"/>
      <c r="AF19" s="114"/>
    </row>
    <row r="20" spans="2:32" ht="12.75" customHeight="1">
      <c r="B20" s="55" t="s">
        <v>162</v>
      </c>
      <c r="C20" s="55"/>
      <c r="D20" s="160">
        <v>0.04</v>
      </c>
      <c r="E20" s="55"/>
      <c r="F20" s="55"/>
      <c r="H20" s="114"/>
      <c r="J20" s="55" t="s">
        <v>162</v>
      </c>
      <c r="K20" s="55"/>
      <c r="L20" s="160">
        <v>0.04</v>
      </c>
      <c r="M20" s="55"/>
      <c r="N20" s="55"/>
      <c r="O20" s="52"/>
      <c r="P20" s="114"/>
      <c r="R20" s="55" t="s">
        <v>162</v>
      </c>
      <c r="S20" s="55"/>
      <c r="T20" s="160">
        <v>0.04</v>
      </c>
      <c r="U20" s="55"/>
      <c r="V20" s="55"/>
      <c r="W20" s="52"/>
      <c r="X20" s="114"/>
      <c r="Z20" s="55" t="s">
        <v>162</v>
      </c>
      <c r="AA20" s="55"/>
      <c r="AB20" s="160">
        <v>0.04</v>
      </c>
      <c r="AC20" s="55"/>
      <c r="AD20" s="55"/>
      <c r="AE20" s="52"/>
      <c r="AF20" s="114"/>
    </row>
    <row r="21" spans="2:32" ht="12.75" customHeight="1">
      <c r="B21" s="55" t="s">
        <v>163</v>
      </c>
      <c r="C21" s="55"/>
      <c r="D21" s="160">
        <v>0.04</v>
      </c>
      <c r="E21" s="55"/>
      <c r="F21" s="55"/>
      <c r="H21" s="114"/>
      <c r="J21" s="55" t="s">
        <v>163</v>
      </c>
      <c r="K21" s="55"/>
      <c r="L21" s="160">
        <v>0.04</v>
      </c>
      <c r="M21" s="55"/>
      <c r="N21" s="55"/>
      <c r="O21" s="52"/>
      <c r="P21" s="114"/>
      <c r="R21" s="55" t="s">
        <v>163</v>
      </c>
      <c r="S21" s="55"/>
      <c r="T21" s="160">
        <v>0.04</v>
      </c>
      <c r="U21" s="55"/>
      <c r="V21" s="55"/>
      <c r="W21" s="52"/>
      <c r="X21" s="114"/>
      <c r="Z21" s="55" t="s">
        <v>163</v>
      </c>
      <c r="AA21" s="55"/>
      <c r="AB21" s="160">
        <v>0.04</v>
      </c>
      <c r="AC21" s="55"/>
      <c r="AD21" s="55"/>
      <c r="AE21" s="52"/>
      <c r="AF21" s="114"/>
    </row>
    <row r="22" spans="2:32" ht="12.75" customHeight="1">
      <c r="B22" s="55" t="s">
        <v>226</v>
      </c>
      <c r="C22" s="55"/>
      <c r="D22" s="160">
        <v>0.1</v>
      </c>
      <c r="E22" s="55"/>
      <c r="F22" s="55"/>
      <c r="H22" s="114"/>
      <c r="J22" s="55" t="s">
        <v>226</v>
      </c>
      <c r="K22" s="55"/>
      <c r="L22" s="160">
        <v>0.1</v>
      </c>
      <c r="M22" s="55"/>
      <c r="N22" s="55"/>
      <c r="O22" s="52"/>
      <c r="P22" s="114"/>
      <c r="R22" s="55" t="s">
        <v>226</v>
      </c>
      <c r="S22" s="55"/>
      <c r="T22" s="160">
        <v>0.1</v>
      </c>
      <c r="U22" s="55"/>
      <c r="V22" s="55"/>
      <c r="W22" s="52"/>
      <c r="X22" s="114"/>
      <c r="Z22" s="55" t="s">
        <v>226</v>
      </c>
      <c r="AA22" s="55"/>
      <c r="AB22" s="160">
        <v>0.1</v>
      </c>
      <c r="AC22" s="55"/>
      <c r="AD22" s="55"/>
      <c r="AE22" s="52"/>
      <c r="AF22" s="114"/>
    </row>
    <row r="23" spans="2:32">
      <c r="B23" s="55" t="s">
        <v>222</v>
      </c>
      <c r="C23" s="55"/>
      <c r="D23" s="154">
        <v>10</v>
      </c>
      <c r="E23" s="55"/>
      <c r="F23" s="55"/>
      <c r="H23" s="114"/>
      <c r="J23" s="55" t="s">
        <v>222</v>
      </c>
      <c r="K23" s="55"/>
      <c r="L23" s="154">
        <v>10</v>
      </c>
      <c r="M23" s="55"/>
      <c r="N23" s="55"/>
      <c r="P23" s="114"/>
      <c r="R23" s="55" t="s">
        <v>222</v>
      </c>
      <c r="S23" s="55"/>
      <c r="T23" s="154">
        <v>3</v>
      </c>
      <c r="U23" s="55"/>
      <c r="V23" s="55"/>
      <c r="X23" s="114"/>
      <c r="Z23" s="55" t="s">
        <v>222</v>
      </c>
      <c r="AA23" s="55"/>
      <c r="AB23" s="154">
        <v>3</v>
      </c>
      <c r="AC23" s="55"/>
      <c r="AD23" s="55"/>
      <c r="AF23" s="114"/>
    </row>
    <row r="24" spans="2:32">
      <c r="B24" s="55" t="s">
        <v>224</v>
      </c>
      <c r="C24" s="55"/>
      <c r="D24" s="154">
        <v>1</v>
      </c>
      <c r="E24" s="55"/>
      <c r="F24" s="55"/>
      <c r="H24" s="114"/>
      <c r="J24" s="55" t="s">
        <v>224</v>
      </c>
      <c r="K24" s="55"/>
      <c r="L24" s="154">
        <v>1</v>
      </c>
      <c r="M24" s="55"/>
      <c r="N24" s="55"/>
      <c r="P24" s="114"/>
      <c r="R24" s="55" t="s">
        <v>224</v>
      </c>
      <c r="S24" s="55"/>
      <c r="T24" s="154">
        <v>1</v>
      </c>
      <c r="U24" s="55"/>
      <c r="V24" s="55"/>
      <c r="X24" s="114"/>
      <c r="Z24" s="55" t="s">
        <v>224</v>
      </c>
      <c r="AA24" s="55"/>
      <c r="AB24" s="154">
        <v>1</v>
      </c>
      <c r="AC24" s="55"/>
      <c r="AD24" s="55"/>
      <c r="AF24" s="114"/>
    </row>
    <row r="25" spans="2:32" s="52" customFormat="1" ht="12.75" customHeight="1">
      <c r="B25" s="161"/>
      <c r="C25" s="161"/>
      <c r="D25" s="162"/>
      <c r="E25" s="161"/>
      <c r="F25" s="161"/>
      <c r="H25" s="114"/>
      <c r="J25" s="161"/>
      <c r="K25" s="161"/>
      <c r="L25" s="162"/>
      <c r="M25" s="161"/>
      <c r="N25" s="161"/>
      <c r="P25" s="114"/>
      <c r="R25" s="161"/>
      <c r="S25" s="161"/>
      <c r="T25" s="162"/>
      <c r="U25" s="161"/>
      <c r="V25" s="161"/>
      <c r="X25" s="114"/>
      <c r="Z25" s="161"/>
      <c r="AA25" s="161"/>
      <c r="AB25" s="162"/>
      <c r="AC25" s="161"/>
      <c r="AD25" s="161"/>
      <c r="AF25" s="114"/>
    </row>
    <row r="26" spans="2:32" ht="15.75">
      <c r="B26" s="158" t="s">
        <v>223</v>
      </c>
      <c r="C26" s="163" t="s">
        <v>186</v>
      </c>
      <c r="D26" s="163" t="s">
        <v>167</v>
      </c>
      <c r="E26" s="163" t="s">
        <v>168</v>
      </c>
      <c r="F26" s="163" t="s">
        <v>169</v>
      </c>
      <c r="G26" s="111"/>
      <c r="H26" s="114"/>
      <c r="J26" s="158" t="s">
        <v>223</v>
      </c>
      <c r="K26" s="163" t="s">
        <v>186</v>
      </c>
      <c r="L26" s="163" t="s">
        <v>167</v>
      </c>
      <c r="M26" s="163" t="s">
        <v>168</v>
      </c>
      <c r="N26" s="163" t="s">
        <v>169</v>
      </c>
      <c r="O26" s="111"/>
      <c r="P26" s="114"/>
      <c r="R26" s="158" t="s">
        <v>223</v>
      </c>
      <c r="S26" s="163" t="s">
        <v>186</v>
      </c>
      <c r="T26" s="163" t="s">
        <v>167</v>
      </c>
      <c r="U26" s="163" t="s">
        <v>168</v>
      </c>
      <c r="V26" s="163" t="s">
        <v>169</v>
      </c>
      <c r="W26" s="111"/>
      <c r="X26" s="114"/>
      <c r="Z26" s="158" t="s">
        <v>223</v>
      </c>
      <c r="AA26" s="163" t="s">
        <v>186</v>
      </c>
      <c r="AB26" s="163" t="s">
        <v>167</v>
      </c>
      <c r="AC26" s="163" t="s">
        <v>168</v>
      </c>
      <c r="AD26" s="163" t="s">
        <v>169</v>
      </c>
      <c r="AE26" s="111"/>
      <c r="AF26" s="114"/>
    </row>
    <row r="27" spans="2:32">
      <c r="B27" s="55" t="s">
        <v>185</v>
      </c>
      <c r="C27" s="55"/>
      <c r="D27" s="164">
        <v>1000000</v>
      </c>
      <c r="E27" s="164">
        <v>1000000</v>
      </c>
      <c r="F27" s="164">
        <v>1000000</v>
      </c>
      <c r="G27" s="112"/>
      <c r="H27" s="115"/>
      <c r="J27" s="55" t="s">
        <v>185</v>
      </c>
      <c r="K27" s="55"/>
      <c r="L27" s="164">
        <v>600000</v>
      </c>
      <c r="M27" s="164">
        <v>800000</v>
      </c>
      <c r="N27" s="164">
        <v>1000000</v>
      </c>
      <c r="O27" s="112"/>
      <c r="P27" s="115"/>
      <c r="R27" s="55" t="s">
        <v>185</v>
      </c>
      <c r="S27" s="55"/>
      <c r="T27" s="164">
        <v>50000</v>
      </c>
      <c r="U27" s="164">
        <v>60000</v>
      </c>
      <c r="V27" s="164">
        <v>80000</v>
      </c>
      <c r="W27" s="112"/>
      <c r="X27" s="115"/>
      <c r="Z27" s="55" t="s">
        <v>185</v>
      </c>
      <c r="AA27" s="55"/>
      <c r="AB27" s="164">
        <v>20000</v>
      </c>
      <c r="AC27" s="164">
        <v>25000</v>
      </c>
      <c r="AD27" s="164">
        <v>25000</v>
      </c>
      <c r="AE27" s="112"/>
      <c r="AF27" s="115"/>
    </row>
    <row r="28" spans="2:32">
      <c r="B28" s="55"/>
      <c r="C28" s="55"/>
      <c r="D28" s="55"/>
      <c r="E28" s="55"/>
      <c r="F28" s="55"/>
      <c r="H28" s="114"/>
      <c r="J28" s="55"/>
      <c r="K28" s="55"/>
      <c r="L28" s="55"/>
      <c r="M28" s="55"/>
      <c r="N28" s="55"/>
      <c r="O28" s="52"/>
      <c r="P28" s="114"/>
      <c r="R28" s="55"/>
      <c r="S28" s="55"/>
      <c r="T28" s="55"/>
      <c r="U28" s="55"/>
      <c r="V28" s="55"/>
      <c r="W28" s="52"/>
      <c r="X28" s="114"/>
      <c r="Z28" s="55"/>
      <c r="AA28" s="55"/>
      <c r="AB28" s="55"/>
      <c r="AC28" s="55"/>
      <c r="AD28" s="55"/>
      <c r="AE28" s="52"/>
      <c r="AF28" s="114"/>
    </row>
    <row r="29" spans="2:32" ht="15.75">
      <c r="B29" s="158" t="s">
        <v>246</v>
      </c>
      <c r="C29" s="97">
        <f>+C31+C36+C41</f>
        <v>147.6</v>
      </c>
      <c r="D29" s="55"/>
      <c r="E29" s="55"/>
      <c r="F29" s="55"/>
      <c r="H29" s="114"/>
      <c r="J29" s="158" t="s">
        <v>246</v>
      </c>
      <c r="K29" s="97">
        <f>+K31+K36+K41</f>
        <v>147.6</v>
      </c>
      <c r="L29" s="55"/>
      <c r="M29" s="55"/>
      <c r="N29" s="55"/>
      <c r="O29" s="52"/>
      <c r="P29" s="114"/>
      <c r="R29" s="158" t="s">
        <v>246</v>
      </c>
      <c r="S29" s="97">
        <f>+S31+S36+S41</f>
        <v>147.6</v>
      </c>
      <c r="T29" s="55"/>
      <c r="U29" s="55"/>
      <c r="V29" s="55"/>
      <c r="W29" s="52"/>
      <c r="X29" s="114"/>
      <c r="Z29" s="158" t="s">
        <v>246</v>
      </c>
      <c r="AA29" s="97">
        <f>+AA31+AA36+AA41</f>
        <v>147.6</v>
      </c>
      <c r="AB29" s="55"/>
      <c r="AC29" s="55"/>
      <c r="AD29" s="55"/>
      <c r="AE29" s="52"/>
      <c r="AF29" s="114"/>
    </row>
    <row r="30" spans="2:32" ht="5.25" customHeight="1">
      <c r="B30" s="156"/>
      <c r="C30" s="55"/>
      <c r="D30" s="55"/>
      <c r="E30" s="55"/>
      <c r="F30" s="55"/>
      <c r="H30" s="114"/>
      <c r="J30" s="156"/>
      <c r="K30" s="55"/>
      <c r="L30" s="55"/>
      <c r="M30" s="55"/>
      <c r="N30" s="55"/>
      <c r="O30" s="52"/>
      <c r="P30" s="114"/>
      <c r="R30" s="156"/>
      <c r="S30" s="55"/>
      <c r="T30" s="55"/>
      <c r="U30" s="55"/>
      <c r="V30" s="55"/>
      <c r="W30" s="52"/>
      <c r="X30" s="114"/>
      <c r="Z30" s="156"/>
      <c r="AA30" s="55"/>
      <c r="AB30" s="55"/>
      <c r="AC30" s="55"/>
      <c r="AD30" s="55"/>
      <c r="AE30" s="52"/>
      <c r="AF30" s="114"/>
    </row>
    <row r="31" spans="2:32">
      <c r="B31" s="54" t="s">
        <v>233</v>
      </c>
      <c r="C31" s="168">
        <f>SUM(C32:C35)/1000000</f>
        <v>127.6</v>
      </c>
      <c r="D31" s="159" t="s">
        <v>231</v>
      </c>
      <c r="E31" s="55"/>
      <c r="F31" s="55"/>
      <c r="H31" s="114"/>
      <c r="J31" s="54" t="s">
        <v>233</v>
      </c>
      <c r="K31" s="168">
        <f>SUM(K32:K35)/1000000</f>
        <v>127.6</v>
      </c>
      <c r="L31" s="159" t="s">
        <v>231</v>
      </c>
      <c r="M31" s="55"/>
      <c r="N31" s="55"/>
      <c r="O31" s="52"/>
      <c r="P31" s="114"/>
      <c r="R31" s="54" t="s">
        <v>233</v>
      </c>
      <c r="S31" s="168">
        <f>SUM(S32:S35)/1000000</f>
        <v>127.6</v>
      </c>
      <c r="T31" s="159" t="s">
        <v>231</v>
      </c>
      <c r="U31" s="55"/>
      <c r="V31" s="55"/>
      <c r="W31" s="52"/>
      <c r="X31" s="114"/>
      <c r="Z31" s="54" t="s">
        <v>233</v>
      </c>
      <c r="AA31" s="168">
        <f>SUM(AA32:AA35)/1000000</f>
        <v>127.6</v>
      </c>
      <c r="AB31" s="159" t="s">
        <v>231</v>
      </c>
      <c r="AC31" s="55"/>
      <c r="AD31" s="55"/>
      <c r="AE31" s="52"/>
      <c r="AF31" s="114"/>
    </row>
    <row r="32" spans="2:32" outlineLevel="1">
      <c r="B32" s="55" t="s">
        <v>191</v>
      </c>
      <c r="C32" s="154">
        <v>92800000</v>
      </c>
      <c r="D32" s="55"/>
      <c r="E32" s="55"/>
      <c r="F32" s="55"/>
      <c r="H32" s="114"/>
      <c r="J32" s="55" t="s">
        <v>191</v>
      </c>
      <c r="K32" s="154">
        <v>92800000</v>
      </c>
      <c r="L32" s="55"/>
      <c r="M32" s="55"/>
      <c r="N32" s="55"/>
      <c r="O32" s="52"/>
      <c r="P32" s="114"/>
      <c r="R32" s="55" t="s">
        <v>191</v>
      </c>
      <c r="S32" s="154">
        <v>92800000</v>
      </c>
      <c r="T32" s="55"/>
      <c r="U32" s="55"/>
      <c r="V32" s="55"/>
      <c r="W32" s="52"/>
      <c r="X32" s="114"/>
      <c r="Z32" s="55" t="s">
        <v>191</v>
      </c>
      <c r="AA32" s="154">
        <v>92800000</v>
      </c>
      <c r="AB32" s="55"/>
      <c r="AC32" s="55"/>
      <c r="AD32" s="55"/>
      <c r="AE32" s="52"/>
      <c r="AF32" s="114"/>
    </row>
    <row r="33" spans="2:32" outlineLevel="1">
      <c r="B33" s="55" t="s">
        <v>192</v>
      </c>
      <c r="C33" s="154">
        <v>34800000</v>
      </c>
      <c r="D33" s="55"/>
      <c r="E33" s="55"/>
      <c r="F33" s="55"/>
      <c r="H33" s="114"/>
      <c r="J33" s="55" t="s">
        <v>192</v>
      </c>
      <c r="K33" s="154">
        <v>34800000</v>
      </c>
      <c r="L33" s="55"/>
      <c r="M33" s="55"/>
      <c r="N33" s="55"/>
      <c r="O33" s="52"/>
      <c r="P33" s="114"/>
      <c r="R33" s="55" t="s">
        <v>192</v>
      </c>
      <c r="S33" s="154">
        <v>34800000</v>
      </c>
      <c r="T33" s="55"/>
      <c r="U33" s="55"/>
      <c r="V33" s="55"/>
      <c r="W33" s="52"/>
      <c r="X33" s="114"/>
      <c r="Z33" s="55" t="s">
        <v>192</v>
      </c>
      <c r="AA33" s="154">
        <v>34800000</v>
      </c>
      <c r="AB33" s="55"/>
      <c r="AC33" s="55"/>
      <c r="AD33" s="55"/>
      <c r="AE33" s="52"/>
      <c r="AF33" s="114"/>
    </row>
    <row r="34" spans="2:32" outlineLevel="1">
      <c r="B34" s="55" t="s">
        <v>193</v>
      </c>
      <c r="C34" s="154"/>
      <c r="D34" s="55"/>
      <c r="E34" s="55"/>
      <c r="F34" s="55"/>
      <c r="H34" s="114"/>
      <c r="J34" s="55" t="s">
        <v>193</v>
      </c>
      <c r="K34" s="154"/>
      <c r="L34" s="55"/>
      <c r="M34" s="55"/>
      <c r="N34" s="55"/>
      <c r="O34" s="52"/>
      <c r="P34" s="114"/>
      <c r="R34" s="55" t="s">
        <v>193</v>
      </c>
      <c r="S34" s="154"/>
      <c r="T34" s="55"/>
      <c r="U34" s="55"/>
      <c r="V34" s="55"/>
      <c r="W34" s="52"/>
      <c r="X34" s="114"/>
      <c r="Z34" s="55" t="s">
        <v>193</v>
      </c>
      <c r="AA34" s="154"/>
      <c r="AB34" s="55"/>
      <c r="AC34" s="55"/>
      <c r="AD34" s="55"/>
      <c r="AE34" s="52"/>
      <c r="AF34" s="114"/>
    </row>
    <row r="35" spans="2:32" outlineLevel="1">
      <c r="B35" s="55" t="s">
        <v>194</v>
      </c>
      <c r="C35" s="154"/>
      <c r="D35" s="55"/>
      <c r="E35" s="55"/>
      <c r="F35" s="55"/>
      <c r="H35" s="114"/>
      <c r="J35" s="55" t="s">
        <v>194</v>
      </c>
      <c r="K35" s="154"/>
      <c r="L35" s="55"/>
      <c r="M35" s="55"/>
      <c r="N35" s="55"/>
      <c r="O35" s="52"/>
      <c r="P35" s="114"/>
      <c r="R35" s="55" t="s">
        <v>194</v>
      </c>
      <c r="S35" s="154"/>
      <c r="T35" s="55"/>
      <c r="U35" s="55"/>
      <c r="V35" s="55"/>
      <c r="W35" s="52"/>
      <c r="X35" s="114"/>
      <c r="Z35" s="55" t="s">
        <v>194</v>
      </c>
      <c r="AA35" s="154"/>
      <c r="AB35" s="55"/>
      <c r="AC35" s="55"/>
      <c r="AD35" s="55"/>
      <c r="AE35" s="52"/>
      <c r="AF35" s="114"/>
    </row>
    <row r="36" spans="2:32">
      <c r="B36" s="54" t="s">
        <v>232</v>
      </c>
      <c r="C36" s="168">
        <f>SUM(C37:C40)/1000000</f>
        <v>20</v>
      </c>
      <c r="D36" s="55"/>
      <c r="E36" s="55"/>
      <c r="F36" s="55"/>
      <c r="H36" s="114"/>
      <c r="J36" s="54" t="s">
        <v>232</v>
      </c>
      <c r="K36" s="168">
        <f>SUM(K37:K40)/1000000</f>
        <v>20</v>
      </c>
      <c r="L36" s="55"/>
      <c r="M36" s="55"/>
      <c r="N36" s="55"/>
      <c r="O36" s="52"/>
      <c r="P36" s="114"/>
      <c r="R36" s="54" t="s">
        <v>232</v>
      </c>
      <c r="S36" s="168">
        <f>SUM(S37:S40)/1000000</f>
        <v>20</v>
      </c>
      <c r="T36" s="55"/>
      <c r="U36" s="55"/>
      <c r="V36" s="55"/>
      <c r="W36" s="52"/>
      <c r="X36" s="114"/>
      <c r="Z36" s="54" t="s">
        <v>232</v>
      </c>
      <c r="AA36" s="168">
        <f>SUM(AA37:AA40)/1000000</f>
        <v>20</v>
      </c>
      <c r="AB36" s="55"/>
      <c r="AC36" s="55"/>
      <c r="AD36" s="55"/>
      <c r="AE36" s="52"/>
      <c r="AF36" s="114"/>
    </row>
    <row r="37" spans="2:32" outlineLevel="1">
      <c r="B37" s="55" t="s">
        <v>187</v>
      </c>
      <c r="C37" s="165">
        <v>20000000</v>
      </c>
      <c r="D37" s="55"/>
      <c r="E37" s="55"/>
      <c r="F37" s="55"/>
      <c r="H37" s="114"/>
      <c r="J37" s="55" t="s">
        <v>187</v>
      </c>
      <c r="K37" s="165">
        <v>20000000</v>
      </c>
      <c r="L37" s="55"/>
      <c r="M37" s="55"/>
      <c r="N37" s="55"/>
      <c r="O37" s="52"/>
      <c r="P37" s="114"/>
      <c r="R37" s="55" t="s">
        <v>187</v>
      </c>
      <c r="S37" s="165">
        <v>20000000</v>
      </c>
      <c r="T37" s="55"/>
      <c r="U37" s="55"/>
      <c r="V37" s="55"/>
      <c r="W37" s="52"/>
      <c r="X37" s="114"/>
      <c r="Z37" s="55" t="s">
        <v>187</v>
      </c>
      <c r="AA37" s="165">
        <v>20000000</v>
      </c>
      <c r="AB37" s="55"/>
      <c r="AC37" s="55"/>
      <c r="AD37" s="55"/>
      <c r="AE37" s="52"/>
      <c r="AF37" s="114"/>
    </row>
    <row r="38" spans="2:32" outlineLevel="1">
      <c r="B38" s="55" t="s">
        <v>188</v>
      </c>
      <c r="C38" s="165"/>
      <c r="D38" s="55"/>
      <c r="E38" s="55"/>
      <c r="F38" s="55"/>
      <c r="H38" s="114"/>
      <c r="J38" s="55" t="s">
        <v>188</v>
      </c>
      <c r="K38" s="165"/>
      <c r="L38" s="55"/>
      <c r="M38" s="55"/>
      <c r="N38" s="55"/>
      <c r="O38" s="52"/>
      <c r="P38" s="114"/>
      <c r="R38" s="55" t="s">
        <v>188</v>
      </c>
      <c r="S38" s="165"/>
      <c r="T38" s="55"/>
      <c r="U38" s="55"/>
      <c r="V38" s="55"/>
      <c r="W38" s="52"/>
      <c r="X38" s="114"/>
      <c r="Z38" s="55" t="s">
        <v>188</v>
      </c>
      <c r="AA38" s="165"/>
      <c r="AB38" s="55"/>
      <c r="AC38" s="55"/>
      <c r="AD38" s="55"/>
      <c r="AE38" s="52"/>
      <c r="AF38" s="114"/>
    </row>
    <row r="39" spans="2:32" outlineLevel="1">
      <c r="B39" s="55" t="s">
        <v>189</v>
      </c>
      <c r="C39" s="165"/>
      <c r="D39" s="55"/>
      <c r="E39" s="98"/>
      <c r="F39" s="55"/>
      <c r="H39" s="114"/>
      <c r="J39" s="55" t="s">
        <v>189</v>
      </c>
      <c r="K39" s="165"/>
      <c r="L39" s="55"/>
      <c r="M39" s="98"/>
      <c r="N39" s="55"/>
      <c r="O39" s="52"/>
      <c r="P39" s="114"/>
      <c r="R39" s="55" t="s">
        <v>189</v>
      </c>
      <c r="S39" s="165"/>
      <c r="T39" s="55"/>
      <c r="U39" s="98"/>
      <c r="V39" s="55"/>
      <c r="W39" s="52"/>
      <c r="X39" s="114"/>
      <c r="Z39" s="55" t="s">
        <v>189</v>
      </c>
      <c r="AA39" s="165"/>
      <c r="AB39" s="55"/>
      <c r="AC39" s="98"/>
      <c r="AD39" s="55"/>
      <c r="AE39" s="52"/>
      <c r="AF39" s="114"/>
    </row>
    <row r="40" spans="2:32" outlineLevel="1">
      <c r="B40" s="55" t="s">
        <v>190</v>
      </c>
      <c r="C40" s="165"/>
      <c r="D40" s="55"/>
      <c r="E40" s="55"/>
      <c r="F40" s="55"/>
      <c r="H40" s="114"/>
      <c r="J40" s="55" t="s">
        <v>190</v>
      </c>
      <c r="K40" s="165"/>
      <c r="L40" s="55"/>
      <c r="M40" s="55"/>
      <c r="N40" s="55"/>
      <c r="O40" s="52"/>
      <c r="P40" s="114"/>
      <c r="R40" s="55" t="s">
        <v>190</v>
      </c>
      <c r="S40" s="165"/>
      <c r="T40" s="55"/>
      <c r="U40" s="55"/>
      <c r="V40" s="55"/>
      <c r="W40" s="52"/>
      <c r="X40" s="114"/>
      <c r="Z40" s="55" t="s">
        <v>190</v>
      </c>
      <c r="AA40" s="165"/>
      <c r="AB40" s="55"/>
      <c r="AC40" s="55"/>
      <c r="AD40" s="55"/>
      <c r="AE40" s="52"/>
      <c r="AF40" s="114"/>
    </row>
    <row r="41" spans="2:32">
      <c r="B41" s="54" t="s">
        <v>234</v>
      </c>
      <c r="C41" s="168">
        <f>SUM(C42:C44)/1000000</f>
        <v>0</v>
      </c>
      <c r="D41" s="55"/>
      <c r="E41" s="55"/>
      <c r="F41" s="55"/>
      <c r="H41" s="114"/>
      <c r="J41" s="54" t="s">
        <v>234</v>
      </c>
      <c r="K41" s="168">
        <f>SUM(K42:K44)/1000000</f>
        <v>0</v>
      </c>
      <c r="L41" s="55"/>
      <c r="M41" s="55"/>
      <c r="N41" s="55"/>
      <c r="O41" s="52"/>
      <c r="P41" s="114"/>
      <c r="R41" s="54" t="s">
        <v>234</v>
      </c>
      <c r="S41" s="168">
        <f>SUM(S42:S44)/1000000</f>
        <v>0</v>
      </c>
      <c r="T41" s="55"/>
      <c r="U41" s="55"/>
      <c r="V41" s="55"/>
      <c r="W41" s="52"/>
      <c r="X41" s="114"/>
      <c r="Z41" s="54" t="s">
        <v>234</v>
      </c>
      <c r="AA41" s="168">
        <f>SUM(AA42:AA44)/1000000</f>
        <v>0</v>
      </c>
      <c r="AB41" s="55"/>
      <c r="AC41" s="55"/>
      <c r="AD41" s="55"/>
      <c r="AE41" s="52"/>
      <c r="AF41" s="114"/>
    </row>
    <row r="42" spans="2:32" outlineLevel="1">
      <c r="B42" s="55" t="s">
        <v>195</v>
      </c>
      <c r="C42" s="165"/>
      <c r="D42" s="55"/>
      <c r="E42" s="55"/>
      <c r="F42" s="55"/>
      <c r="H42" s="114"/>
      <c r="J42" s="55" t="s">
        <v>195</v>
      </c>
      <c r="K42" s="165"/>
      <c r="L42" s="55"/>
      <c r="M42" s="55"/>
      <c r="N42" s="55"/>
      <c r="O42" s="52"/>
      <c r="P42" s="114"/>
      <c r="R42" s="55" t="s">
        <v>195</v>
      </c>
      <c r="S42" s="165"/>
      <c r="T42" s="55"/>
      <c r="U42" s="55"/>
      <c r="V42" s="55"/>
      <c r="W42" s="52"/>
      <c r="X42" s="114"/>
      <c r="Z42" s="55" t="s">
        <v>195</v>
      </c>
      <c r="AA42" s="165"/>
      <c r="AB42" s="55"/>
      <c r="AC42" s="55"/>
      <c r="AD42" s="55"/>
      <c r="AE42" s="52"/>
      <c r="AF42" s="114"/>
    </row>
    <row r="43" spans="2:32" outlineLevel="1">
      <c r="B43" s="55" t="s">
        <v>196</v>
      </c>
      <c r="C43" s="165"/>
      <c r="D43" s="55"/>
      <c r="E43" s="55"/>
      <c r="F43" s="55"/>
      <c r="H43" s="114"/>
      <c r="J43" s="55" t="s">
        <v>196</v>
      </c>
      <c r="K43" s="165"/>
      <c r="L43" s="55"/>
      <c r="M43" s="55"/>
      <c r="N43" s="55"/>
      <c r="O43" s="52"/>
      <c r="P43" s="114"/>
      <c r="R43" s="55" t="s">
        <v>196</v>
      </c>
      <c r="S43" s="165"/>
      <c r="T43" s="55"/>
      <c r="U43" s="55"/>
      <c r="V43" s="55"/>
      <c r="W43" s="52"/>
      <c r="X43" s="114"/>
      <c r="Z43" s="55" t="s">
        <v>196</v>
      </c>
      <c r="AA43" s="165"/>
      <c r="AB43" s="55"/>
      <c r="AC43" s="55"/>
      <c r="AD43" s="55"/>
      <c r="AE43" s="52"/>
      <c r="AF43" s="114"/>
    </row>
    <row r="44" spans="2:32" outlineLevel="1">
      <c r="B44" s="55" t="s">
        <v>197</v>
      </c>
      <c r="C44" s="165"/>
      <c r="D44" s="55"/>
      <c r="E44" s="55"/>
      <c r="F44" s="55"/>
      <c r="H44" s="114"/>
      <c r="J44" s="55" t="s">
        <v>197</v>
      </c>
      <c r="K44" s="165"/>
      <c r="L44" s="55"/>
      <c r="M44" s="55"/>
      <c r="N44" s="55"/>
      <c r="O44" s="52"/>
      <c r="P44" s="114"/>
      <c r="R44" s="55" t="s">
        <v>197</v>
      </c>
      <c r="S44" s="165"/>
      <c r="T44" s="55"/>
      <c r="U44" s="55"/>
      <c r="V44" s="55"/>
      <c r="W44" s="52"/>
      <c r="X44" s="114"/>
      <c r="Z44" s="55" t="s">
        <v>197</v>
      </c>
      <c r="AA44" s="165"/>
      <c r="AB44" s="55"/>
      <c r="AC44" s="55"/>
      <c r="AD44" s="55"/>
      <c r="AE44" s="52"/>
      <c r="AF44" s="114"/>
    </row>
    <row r="45" spans="2:32">
      <c r="B45" s="55"/>
      <c r="C45" s="55"/>
      <c r="D45" s="55"/>
      <c r="E45" s="55"/>
      <c r="F45" s="55"/>
      <c r="H45" s="114"/>
      <c r="J45" s="55"/>
      <c r="K45" s="55"/>
      <c r="L45" s="55"/>
      <c r="M45" s="55"/>
      <c r="N45" s="55"/>
      <c r="O45" s="52"/>
      <c r="P45" s="114"/>
      <c r="R45" s="55"/>
      <c r="S45" s="55"/>
      <c r="T45" s="55"/>
      <c r="U45" s="55"/>
      <c r="V45" s="55"/>
      <c r="W45" s="52"/>
      <c r="X45" s="114"/>
      <c r="Z45" s="55"/>
      <c r="AA45" s="55"/>
      <c r="AB45" s="55"/>
      <c r="AC45" s="55"/>
      <c r="AD45" s="55"/>
      <c r="AE45" s="52"/>
      <c r="AF45" s="114"/>
    </row>
    <row r="46" spans="2:32" ht="15.75">
      <c r="B46" s="158" t="s">
        <v>227</v>
      </c>
      <c r="C46" s="55"/>
      <c r="D46" s="55"/>
      <c r="E46" s="55"/>
      <c r="F46" s="55"/>
      <c r="H46" s="114"/>
      <c r="J46" s="158" t="s">
        <v>227</v>
      </c>
      <c r="K46" s="55"/>
      <c r="L46" s="55"/>
      <c r="M46" s="55"/>
      <c r="N46" s="55"/>
      <c r="O46" s="52"/>
      <c r="P46" s="114"/>
      <c r="R46" s="158" t="s">
        <v>227</v>
      </c>
      <c r="S46" s="55"/>
      <c r="T46" s="55"/>
      <c r="U46" s="55"/>
      <c r="V46" s="55"/>
      <c r="W46" s="52"/>
      <c r="X46" s="114"/>
      <c r="Z46" s="158" t="s">
        <v>227</v>
      </c>
      <c r="AA46" s="55"/>
      <c r="AB46" s="55"/>
      <c r="AC46" s="55"/>
      <c r="AD46" s="55"/>
      <c r="AE46" s="52"/>
      <c r="AF46" s="114"/>
    </row>
    <row r="47" spans="2:32" ht="14.25" customHeight="1" outlineLevel="1">
      <c r="B47" s="169" t="s">
        <v>164</v>
      </c>
      <c r="C47" s="169"/>
      <c r="D47" s="170">
        <v>974</v>
      </c>
      <c r="E47" s="166">
        <f>+D47*(1+$D$20)</f>
        <v>1012.96</v>
      </c>
      <c r="F47" s="166">
        <f>+E47*(1+$D$20)</f>
        <v>1053.4784</v>
      </c>
      <c r="G47" s="110"/>
      <c r="H47" s="116"/>
      <c r="J47" s="169" t="s">
        <v>164</v>
      </c>
      <c r="K47" s="169"/>
      <c r="L47" s="170">
        <v>974</v>
      </c>
      <c r="M47" s="166">
        <f>+L47*(1+$D$20)</f>
        <v>1012.96</v>
      </c>
      <c r="N47" s="166">
        <f>+M47*(1+$D$20)</f>
        <v>1053.4784</v>
      </c>
      <c r="O47" s="110"/>
      <c r="P47" s="116"/>
      <c r="R47" s="169" t="s">
        <v>164</v>
      </c>
      <c r="S47" s="169"/>
      <c r="T47" s="170">
        <v>974</v>
      </c>
      <c r="U47" s="166">
        <f>+T47*(1+$D$20)</f>
        <v>1012.96</v>
      </c>
      <c r="V47" s="166">
        <f>+U47*(1+$D$20)</f>
        <v>1053.4784</v>
      </c>
      <c r="W47" s="110"/>
      <c r="X47" s="116"/>
      <c r="Z47" s="169" t="s">
        <v>164</v>
      </c>
      <c r="AA47" s="169"/>
      <c r="AB47" s="170">
        <v>974</v>
      </c>
      <c r="AC47" s="166">
        <f>+AB47*(1+$D$20)</f>
        <v>1012.96</v>
      </c>
      <c r="AD47" s="166">
        <f>+AC47*(1+$D$20)</f>
        <v>1053.4784</v>
      </c>
      <c r="AE47" s="110"/>
      <c r="AF47" s="116"/>
    </row>
    <row r="48" spans="2:32" ht="14.25" customHeight="1" outlineLevel="1">
      <c r="B48" s="169" t="s">
        <v>228</v>
      </c>
      <c r="C48" s="169"/>
      <c r="D48" s="170">
        <v>23</v>
      </c>
      <c r="E48" s="166">
        <f>+D48</f>
        <v>23</v>
      </c>
      <c r="F48" s="166">
        <f>+E48</f>
        <v>23</v>
      </c>
      <c r="G48" s="110"/>
      <c r="H48" s="116"/>
      <c r="J48" s="169" t="s">
        <v>228</v>
      </c>
      <c r="K48" s="169"/>
      <c r="L48" s="170">
        <v>23</v>
      </c>
      <c r="M48" s="166">
        <f>+L48</f>
        <v>23</v>
      </c>
      <c r="N48" s="166">
        <f>+M48</f>
        <v>23</v>
      </c>
      <c r="O48" s="110"/>
      <c r="P48" s="116"/>
      <c r="R48" s="169" t="s">
        <v>228</v>
      </c>
      <c r="S48" s="169"/>
      <c r="T48" s="170">
        <v>23</v>
      </c>
      <c r="U48" s="166">
        <f>+T48</f>
        <v>23</v>
      </c>
      <c r="V48" s="166">
        <f>+U48</f>
        <v>23</v>
      </c>
      <c r="W48" s="110"/>
      <c r="X48" s="116"/>
      <c r="Z48" s="169" t="s">
        <v>228</v>
      </c>
      <c r="AA48" s="169"/>
      <c r="AB48" s="170">
        <v>23</v>
      </c>
      <c r="AC48" s="166">
        <f>+AB48</f>
        <v>23</v>
      </c>
      <c r="AD48" s="166">
        <f>+AC48</f>
        <v>23</v>
      </c>
      <c r="AE48" s="110"/>
      <c r="AF48" s="116"/>
    </row>
    <row r="49" spans="2:32" ht="14.25" customHeight="1" outlineLevel="1">
      <c r="B49" s="169" t="s">
        <v>221</v>
      </c>
      <c r="C49" s="169"/>
      <c r="D49" s="171">
        <f>+(C31*1000000/D23)/D27</f>
        <v>12.76</v>
      </c>
      <c r="E49" s="166">
        <f>+D49</f>
        <v>12.76</v>
      </c>
      <c r="F49" s="166">
        <f>+E49</f>
        <v>12.76</v>
      </c>
      <c r="G49" s="110"/>
      <c r="H49" s="116"/>
      <c r="J49" s="169" t="s">
        <v>221</v>
      </c>
      <c r="K49" s="169"/>
      <c r="L49" s="171">
        <f>+(K31*1000000/L23)/L27</f>
        <v>21.266666666666666</v>
      </c>
      <c r="M49" s="166">
        <f>+L49</f>
        <v>21.266666666666666</v>
      </c>
      <c r="N49" s="166">
        <f>+M49</f>
        <v>21.266666666666666</v>
      </c>
      <c r="O49" s="110"/>
      <c r="P49" s="116"/>
      <c r="R49" s="169" t="s">
        <v>221</v>
      </c>
      <c r="S49" s="169"/>
      <c r="T49" s="171">
        <f>+(S31*1000000/T23)/T27</f>
        <v>850.66666666666674</v>
      </c>
      <c r="U49" s="166">
        <f>+T49</f>
        <v>850.66666666666674</v>
      </c>
      <c r="V49" s="166">
        <f>+U49</f>
        <v>850.66666666666674</v>
      </c>
      <c r="W49" s="110"/>
      <c r="X49" s="116"/>
      <c r="Z49" s="169" t="s">
        <v>221</v>
      </c>
      <c r="AA49" s="169"/>
      <c r="AB49" s="171">
        <f>+(AA31*1000000/AB23)/AB27</f>
        <v>2126.666666666667</v>
      </c>
      <c r="AC49" s="166">
        <f>+AB49</f>
        <v>2126.666666666667</v>
      </c>
      <c r="AD49" s="166">
        <f>+AC49</f>
        <v>2126.666666666667</v>
      </c>
      <c r="AE49" s="110"/>
      <c r="AF49" s="116"/>
    </row>
    <row r="50" spans="2:32" ht="14.25" customHeight="1" outlineLevel="1">
      <c r="B50" s="172" t="s">
        <v>165</v>
      </c>
      <c r="C50" s="172"/>
      <c r="D50" s="173">
        <f>((C36*1000000)/$D$24)/D27</f>
        <v>20</v>
      </c>
      <c r="E50" s="173">
        <f>IF(D24&gt;1,((C36*1000000)/D24)/E27,0)</f>
        <v>0</v>
      </c>
      <c r="F50" s="173">
        <f>IF(D24&gt;2,((C36*1000000)/D24)/F27,0)</f>
        <v>0</v>
      </c>
      <c r="G50" s="110"/>
      <c r="H50" s="116"/>
      <c r="J50" s="172" t="s">
        <v>165</v>
      </c>
      <c r="K50" s="172"/>
      <c r="L50" s="173">
        <f>((K36*1000000)/$D$24)/L27</f>
        <v>33.333333333333336</v>
      </c>
      <c r="M50" s="173">
        <f>IF(L24&gt;1,((K36*1000000)/L24)/M27,0)</f>
        <v>0</v>
      </c>
      <c r="N50" s="173">
        <f>IF(L24&gt;2,((K36*1000000)/L24)/N27,0)</f>
        <v>0</v>
      </c>
      <c r="O50" s="110"/>
      <c r="P50" s="116"/>
      <c r="R50" s="172" t="s">
        <v>165</v>
      </c>
      <c r="S50" s="172"/>
      <c r="T50" s="173">
        <f>((S36*1000000)/$D$24)/T27</f>
        <v>400</v>
      </c>
      <c r="U50" s="173">
        <f>IF(T24&gt;1,((S36*1000000)/T24)/U27,0)</f>
        <v>0</v>
      </c>
      <c r="V50" s="173">
        <f>IF(T24&gt;2,((S36*1000000)/T24)/V27,0)</f>
        <v>0</v>
      </c>
      <c r="W50" s="110"/>
      <c r="X50" s="116"/>
      <c r="Z50" s="172" t="s">
        <v>165</v>
      </c>
      <c r="AA50" s="172"/>
      <c r="AB50" s="173">
        <f>((AA36*1000000)/$D$24)/AB27</f>
        <v>1000</v>
      </c>
      <c r="AC50" s="173">
        <f>IF(AB24&gt;1,((AA36*1000000)/AB24)/AC27,0)</f>
        <v>0</v>
      </c>
      <c r="AD50" s="173">
        <f>IF(AB24&gt;2,((AA36*1000000)/AB24)/AD27,0)</f>
        <v>0</v>
      </c>
      <c r="AE50" s="110"/>
      <c r="AF50" s="116"/>
    </row>
    <row r="51" spans="2:32" ht="14.25" customHeight="1" outlineLevel="1">
      <c r="B51" s="172" t="s">
        <v>166</v>
      </c>
      <c r="C51" s="172"/>
      <c r="D51" s="173">
        <f>(C41*1000000)/D27</f>
        <v>0</v>
      </c>
      <c r="E51" s="166"/>
      <c r="F51" s="166"/>
      <c r="G51" s="110"/>
      <c r="H51" s="116"/>
      <c r="J51" s="172" t="s">
        <v>166</v>
      </c>
      <c r="K51" s="172"/>
      <c r="L51" s="173">
        <f>(K41*1000000)/L27</f>
        <v>0</v>
      </c>
      <c r="M51" s="166"/>
      <c r="N51" s="166"/>
      <c r="O51" s="110"/>
      <c r="P51" s="116"/>
      <c r="R51" s="172" t="s">
        <v>166</v>
      </c>
      <c r="S51" s="172"/>
      <c r="T51" s="173">
        <f>(S41*1000000)/T27</f>
        <v>0</v>
      </c>
      <c r="U51" s="166"/>
      <c r="V51" s="166"/>
      <c r="W51" s="110"/>
      <c r="X51" s="116"/>
      <c r="Z51" s="172" t="s">
        <v>166</v>
      </c>
      <c r="AA51" s="172"/>
      <c r="AB51" s="173">
        <f>(AA41*1000000)/AB27</f>
        <v>0</v>
      </c>
      <c r="AC51" s="166"/>
      <c r="AD51" s="166"/>
      <c r="AE51" s="110"/>
      <c r="AF51" s="116"/>
    </row>
    <row r="52" spans="2:32">
      <c r="B52" s="54" t="s">
        <v>184</v>
      </c>
      <c r="C52" s="54"/>
      <c r="D52" s="97">
        <f>SUM(D47:D51)</f>
        <v>1029.76</v>
      </c>
      <c r="E52" s="97">
        <f>SUM(E47:E51)</f>
        <v>1048.72</v>
      </c>
      <c r="F52" s="97">
        <f>SUM(F47:F51)</f>
        <v>1089.2384</v>
      </c>
      <c r="G52" s="113"/>
      <c r="H52" s="116"/>
      <c r="I52" s="95"/>
      <c r="J52" s="54" t="s">
        <v>184</v>
      </c>
      <c r="K52" s="54"/>
      <c r="L52" s="97">
        <f>SUM(L47:L51)</f>
        <v>1051.5999999999999</v>
      </c>
      <c r="M52" s="97">
        <f>SUM(M47:M51)</f>
        <v>1057.2266666666667</v>
      </c>
      <c r="N52" s="97">
        <f>SUM(N47:N51)</f>
        <v>1097.7450666666666</v>
      </c>
      <c r="O52" s="113"/>
      <c r="P52" s="116"/>
      <c r="Q52" s="95"/>
      <c r="R52" s="54" t="s">
        <v>184</v>
      </c>
      <c r="S52" s="54"/>
      <c r="T52" s="97">
        <f>SUM(T47:T51)</f>
        <v>2247.666666666667</v>
      </c>
      <c r="U52" s="97">
        <f>SUM(U47:U51)</f>
        <v>1886.6266666666668</v>
      </c>
      <c r="V52" s="97">
        <f>SUM(V47:V51)</f>
        <v>1927.1450666666667</v>
      </c>
      <c r="W52" s="113"/>
      <c r="X52" s="116"/>
      <c r="Y52" s="95"/>
      <c r="Z52" s="54" t="s">
        <v>184</v>
      </c>
      <c r="AA52" s="54"/>
      <c r="AB52" s="97">
        <f>SUM(AB47:AB51)</f>
        <v>4123.666666666667</v>
      </c>
      <c r="AC52" s="97">
        <f>SUM(AC47:AC51)</f>
        <v>3162.626666666667</v>
      </c>
      <c r="AD52" s="97">
        <f>SUM(AD47:AD51)</f>
        <v>3203.1450666666669</v>
      </c>
      <c r="AE52" s="113"/>
      <c r="AF52" s="116"/>
    </row>
    <row r="53" spans="2:32">
      <c r="B53" s="55"/>
      <c r="C53" s="55"/>
      <c r="D53" s="163"/>
      <c r="E53" s="163"/>
      <c r="F53" s="163"/>
      <c r="H53" s="114"/>
      <c r="J53" s="55"/>
      <c r="K53" s="55"/>
      <c r="L53" s="163"/>
      <c r="M53" s="163"/>
      <c r="N53" s="163"/>
      <c r="O53" s="52"/>
      <c r="P53" s="114"/>
      <c r="R53" s="55"/>
      <c r="S53" s="55"/>
      <c r="T53" s="163"/>
      <c r="U53" s="163"/>
      <c r="V53" s="163"/>
      <c r="W53" s="52"/>
      <c r="X53" s="114"/>
      <c r="Z53" s="55"/>
      <c r="AA53" s="55"/>
      <c r="AB53" s="163"/>
      <c r="AC53" s="163"/>
      <c r="AD53" s="163"/>
      <c r="AE53" s="52"/>
      <c r="AF53" s="114"/>
    </row>
    <row r="54" spans="2:32" ht="16.5" customHeight="1">
      <c r="B54" s="158" t="s">
        <v>230</v>
      </c>
      <c r="C54" s="55"/>
      <c r="D54" s="163"/>
      <c r="E54" s="163"/>
      <c r="F54" s="163"/>
      <c r="H54" s="114"/>
      <c r="J54" s="158" t="s">
        <v>230</v>
      </c>
      <c r="K54" s="55"/>
      <c r="L54" s="163"/>
      <c r="M54" s="163"/>
      <c r="N54" s="163"/>
      <c r="O54" s="52"/>
      <c r="P54" s="114"/>
      <c r="R54" s="158" t="s">
        <v>230</v>
      </c>
      <c r="S54" s="55"/>
      <c r="T54" s="163"/>
      <c r="U54" s="163"/>
      <c r="V54" s="163"/>
      <c r="W54" s="52"/>
      <c r="X54" s="114"/>
      <c r="Z54" s="158" t="s">
        <v>230</v>
      </c>
      <c r="AA54" s="55"/>
      <c r="AB54" s="163"/>
      <c r="AC54" s="163"/>
      <c r="AD54" s="163"/>
      <c r="AE54" s="52"/>
      <c r="AF54" s="114"/>
    </row>
    <row r="55" spans="2:32">
      <c r="B55" s="54" t="s">
        <v>183</v>
      </c>
      <c r="C55" s="54"/>
      <c r="D55" s="113">
        <f>+D52/(1-$D$22)</f>
        <v>1144.1777777777777</v>
      </c>
      <c r="E55" s="113">
        <f>+D55*(1+$D$21)</f>
        <v>1189.9448888888887</v>
      </c>
      <c r="F55" s="113">
        <f>+E55*(1+$D$21)</f>
        <v>1237.5426844444444</v>
      </c>
      <c r="G55" s="98"/>
      <c r="H55" s="115"/>
      <c r="J55" s="54" t="s">
        <v>183</v>
      </c>
      <c r="K55" s="54"/>
      <c r="L55" s="113">
        <f>+L52/(1-$L$22)</f>
        <v>1168.4444444444443</v>
      </c>
      <c r="M55" s="113">
        <f>+L55*(1+$L$21)</f>
        <v>1215.1822222222222</v>
      </c>
      <c r="N55" s="113">
        <f>+M55*(1+$L$21)</f>
        <v>1263.7895111111111</v>
      </c>
      <c r="O55" s="98"/>
      <c r="P55" s="115"/>
      <c r="R55" s="54" t="s">
        <v>183</v>
      </c>
      <c r="S55" s="54"/>
      <c r="T55" s="113">
        <v>2000</v>
      </c>
      <c r="U55" s="113">
        <f>+T55*(1+T21)</f>
        <v>2080</v>
      </c>
      <c r="V55" s="113">
        <f>+U55*(1+T21)</f>
        <v>2163.2000000000003</v>
      </c>
      <c r="W55" s="98"/>
      <c r="X55" s="115"/>
      <c r="Z55" s="54" t="s">
        <v>183</v>
      </c>
      <c r="AA55" s="54"/>
      <c r="AB55" s="113">
        <v>2000</v>
      </c>
      <c r="AC55" s="113">
        <f>+AB55*(1+AB21)</f>
        <v>2080</v>
      </c>
      <c r="AD55" s="113">
        <f>+AC55*(1+AB21)</f>
        <v>2163.2000000000003</v>
      </c>
      <c r="AE55" s="98"/>
      <c r="AF55" s="115"/>
    </row>
    <row r="56" spans="2:32">
      <c r="B56" s="55" t="s">
        <v>225</v>
      </c>
      <c r="C56" s="55"/>
      <c r="D56" s="174">
        <f>(D55-D52)/D55</f>
        <v>9.9999999999999936E-2</v>
      </c>
      <c r="E56" s="174">
        <f>(E55-E52)/E55</f>
        <v>0.11868187359563977</v>
      </c>
      <c r="F56" s="174">
        <f>(F55-F52)/F55</f>
        <v>0.11983771251576743</v>
      </c>
      <c r="H56" s="114"/>
      <c r="J56" s="55" t="s">
        <v>225</v>
      </c>
      <c r="K56" s="55"/>
      <c r="L56" s="174">
        <f>(L55-L52)/L55</f>
        <v>0.1</v>
      </c>
      <c r="M56" s="174">
        <f>(M55-M52)/M55</f>
        <v>0.12998507768382242</v>
      </c>
      <c r="N56" s="174">
        <f>(N55-N52)/N55</f>
        <v>0.13138615488148803</v>
      </c>
      <c r="O56" s="52"/>
      <c r="P56" s="114"/>
      <c r="R56" s="55" t="s">
        <v>225</v>
      </c>
      <c r="S56" s="55"/>
      <c r="T56" s="174">
        <f>(T55-T52)/T55</f>
        <v>-0.12383333333333349</v>
      </c>
      <c r="U56" s="174">
        <f>(U55-U52)/U55</f>
        <v>9.2967948717948667E-2</v>
      </c>
      <c r="V56" s="174">
        <f>(V55-V52)/V55</f>
        <v>0.10912302761341232</v>
      </c>
      <c r="W56" s="52"/>
      <c r="X56" s="114"/>
      <c r="Z56" s="55" t="s">
        <v>225</v>
      </c>
      <c r="AA56" s="55"/>
      <c r="AB56" s="174">
        <f>(AB55-AB52)/AB55</f>
        <v>-1.0618333333333334</v>
      </c>
      <c r="AC56" s="174">
        <f>(AC55-AC52)/AC55</f>
        <v>-0.52049358974358995</v>
      </c>
      <c r="AD56" s="174">
        <f>(AD55-AD52)/AD55</f>
        <v>-0.48074383629191314</v>
      </c>
      <c r="AE56" s="52"/>
      <c r="AF56" s="114"/>
    </row>
    <row r="57" spans="2:32">
      <c r="B57" s="55"/>
      <c r="C57" s="55"/>
      <c r="D57" s="167"/>
      <c r="E57" s="166"/>
      <c r="F57" s="166"/>
      <c r="G57" s="110"/>
      <c r="H57" s="116"/>
      <c r="J57" s="55"/>
      <c r="K57" s="55"/>
      <c r="L57" s="167"/>
      <c r="M57" s="166"/>
      <c r="N57" s="166"/>
      <c r="O57" s="110"/>
      <c r="P57" s="116"/>
      <c r="R57" s="55"/>
      <c r="S57" s="55"/>
      <c r="T57" s="167"/>
      <c r="U57" s="166"/>
      <c r="V57" s="166"/>
      <c r="W57" s="110"/>
      <c r="X57" s="116"/>
      <c r="Z57" s="55"/>
      <c r="AA57" s="55"/>
      <c r="AB57" s="167"/>
      <c r="AC57" s="166"/>
      <c r="AD57" s="166"/>
      <c r="AE57" s="110"/>
      <c r="AF57" s="116"/>
    </row>
    <row r="58" spans="2:32">
      <c r="B58" s="193" t="s">
        <v>229</v>
      </c>
      <c r="C58" s="193"/>
      <c r="D58" s="193"/>
      <c r="E58" s="193"/>
      <c r="F58" s="193"/>
      <c r="G58" s="110"/>
      <c r="H58" s="116"/>
      <c r="J58" s="193" t="s">
        <v>229</v>
      </c>
      <c r="K58" s="193"/>
      <c r="L58" s="193"/>
      <c r="M58" s="193"/>
      <c r="N58" s="193"/>
      <c r="O58" s="110"/>
      <c r="P58" s="116"/>
      <c r="R58" s="193" t="s">
        <v>229</v>
      </c>
      <c r="S58" s="193"/>
      <c r="T58" s="193"/>
      <c r="U58" s="193"/>
      <c r="V58" s="193"/>
      <c r="W58" s="110"/>
      <c r="X58" s="116"/>
      <c r="Z58" s="193" t="s">
        <v>229</v>
      </c>
      <c r="AA58" s="193"/>
      <c r="AB58" s="193"/>
      <c r="AC58" s="193"/>
      <c r="AD58" s="193"/>
      <c r="AE58" s="110"/>
      <c r="AF58" s="116"/>
    </row>
    <row r="59" spans="2:32">
      <c r="B59" s="55"/>
      <c r="C59" s="55"/>
      <c r="D59" s="166"/>
      <c r="E59" s="166"/>
      <c r="F59" s="166"/>
      <c r="G59" s="110"/>
      <c r="H59" s="116"/>
      <c r="J59" s="55"/>
      <c r="K59" s="55"/>
      <c r="L59" s="166"/>
      <c r="M59" s="166"/>
      <c r="N59" s="166"/>
      <c r="O59" s="110"/>
      <c r="P59" s="116"/>
      <c r="R59" s="55"/>
      <c r="S59" s="55"/>
      <c r="T59" s="166"/>
      <c r="U59" s="166"/>
      <c r="V59" s="166"/>
      <c r="W59" s="110"/>
      <c r="X59" s="116"/>
      <c r="Z59" s="55"/>
      <c r="AA59" s="55"/>
      <c r="AB59" s="166"/>
      <c r="AC59" s="166"/>
      <c r="AD59" s="166"/>
      <c r="AE59" s="110"/>
      <c r="AF59" s="116"/>
    </row>
    <row r="60" spans="2:32" ht="15" customHeight="1">
      <c r="B60" s="175" t="s">
        <v>215</v>
      </c>
      <c r="C60" s="175"/>
      <c r="D60" s="166">
        <f>(D55*D27)/1000000</f>
        <v>1144.1777777777777</v>
      </c>
      <c r="E60" s="166">
        <f>(E55*E27)/1000000</f>
        <v>1189.9448888888887</v>
      </c>
      <c r="F60" s="166">
        <f>(F55*F27)/1000000</f>
        <v>1237.5426844444444</v>
      </c>
      <c r="G60" s="112"/>
      <c r="H60" s="116"/>
      <c r="J60" s="175" t="s">
        <v>215</v>
      </c>
      <c r="K60" s="175"/>
      <c r="L60" s="166">
        <f>(L55*L27)/1000000</f>
        <v>701.06666666666661</v>
      </c>
      <c r="M60" s="166">
        <f>(M55*M27)/1000000</f>
        <v>972.14577777777777</v>
      </c>
      <c r="N60" s="166">
        <f>(N55*N27)/1000000</f>
        <v>1263.7895111111111</v>
      </c>
      <c r="O60" s="112"/>
      <c r="P60" s="116"/>
      <c r="R60" s="175" t="s">
        <v>215</v>
      </c>
      <c r="S60" s="175"/>
      <c r="T60" s="166">
        <f>(T55*T27)/1000000</f>
        <v>100</v>
      </c>
      <c r="U60" s="166">
        <f>(U55*U27)/1000000</f>
        <v>124.8</v>
      </c>
      <c r="V60" s="166">
        <f>(V55*V27)/1000000</f>
        <v>173.05600000000004</v>
      </c>
      <c r="W60" s="112"/>
      <c r="X60" s="116"/>
      <c r="Z60" s="175" t="s">
        <v>215</v>
      </c>
      <c r="AA60" s="175"/>
      <c r="AB60" s="166">
        <f>(AB55*AB27)/1000000</f>
        <v>40</v>
      </c>
      <c r="AC60" s="166">
        <f>(AC55*AC27)/1000000</f>
        <v>52</v>
      </c>
      <c r="AD60" s="166">
        <f>(AD55*AD27)/1000000</f>
        <v>54.080000000000005</v>
      </c>
      <c r="AE60" s="112"/>
      <c r="AF60" s="116"/>
    </row>
    <row r="61" spans="2:32" ht="15" customHeight="1">
      <c r="B61" s="175" t="s">
        <v>236</v>
      </c>
      <c r="C61" s="175"/>
      <c r="D61" s="166">
        <f>((D52-D49)*D27)/1000000</f>
        <v>1017</v>
      </c>
      <c r="E61" s="166">
        <f t="shared" ref="E61:F61" si="0">((E52-E49)*E27)/1000000</f>
        <v>1035.96</v>
      </c>
      <c r="F61" s="166">
        <f t="shared" si="0"/>
        <v>1076.4784</v>
      </c>
      <c r="G61" s="112"/>
      <c r="H61" s="116"/>
      <c r="J61" s="175" t="s">
        <v>236</v>
      </c>
      <c r="K61" s="175"/>
      <c r="L61" s="166">
        <f>((L52-L49)*L27)/1000000</f>
        <v>618.20000000000005</v>
      </c>
      <c r="M61" s="166">
        <f t="shared" ref="M61:N61" si="1">((M52-M49)*M27)/1000000</f>
        <v>828.76800000000003</v>
      </c>
      <c r="N61" s="166">
        <f t="shared" si="1"/>
        <v>1076.4784</v>
      </c>
      <c r="O61" s="112"/>
      <c r="P61" s="116"/>
      <c r="R61" s="175" t="s">
        <v>236</v>
      </c>
      <c r="S61" s="175"/>
      <c r="T61" s="166">
        <f>((T52-T49)*T27)/1000000</f>
        <v>69.850000000000009</v>
      </c>
      <c r="U61" s="166">
        <f t="shared" ref="U61:V61" si="2">((U52-U49)*U27)/1000000</f>
        <v>62.157600000000002</v>
      </c>
      <c r="V61" s="166">
        <f t="shared" si="2"/>
        <v>86.118272000000005</v>
      </c>
      <c r="W61" s="112"/>
      <c r="X61" s="116"/>
      <c r="Z61" s="175" t="s">
        <v>236</v>
      </c>
      <c r="AA61" s="175"/>
      <c r="AB61" s="166">
        <f>((AB52-AB49)*AB27)/1000000</f>
        <v>39.94</v>
      </c>
      <c r="AC61" s="166">
        <f t="shared" ref="AC61:AD61" si="3">((AC52-AC49)*AC27)/1000000</f>
        <v>25.899000000000001</v>
      </c>
      <c r="AD61" s="166">
        <f t="shared" si="3"/>
        <v>26.911960000000001</v>
      </c>
      <c r="AE61" s="112"/>
      <c r="AF61" s="116"/>
    </row>
    <row r="62" spans="2:32">
      <c r="B62" s="55"/>
      <c r="C62" s="55"/>
      <c r="D62" s="166"/>
      <c r="E62" s="166"/>
      <c r="F62" s="166"/>
      <c r="G62" s="110"/>
      <c r="H62" s="116"/>
      <c r="J62" s="55"/>
      <c r="K62" s="55"/>
      <c r="L62" s="166"/>
      <c r="M62" s="166"/>
      <c r="N62" s="166"/>
      <c r="O62" s="110"/>
      <c r="P62" s="116"/>
      <c r="R62" s="55"/>
      <c r="S62" s="55"/>
      <c r="T62" s="166"/>
      <c r="U62" s="166"/>
      <c r="V62" s="166"/>
      <c r="W62" s="110"/>
      <c r="X62" s="116"/>
      <c r="Z62" s="55"/>
      <c r="AA62" s="55"/>
      <c r="AB62" s="166"/>
      <c r="AC62" s="166"/>
      <c r="AD62" s="166"/>
      <c r="AE62" s="110"/>
      <c r="AF62" s="116"/>
    </row>
    <row r="63" spans="2:32">
      <c r="B63" s="180" t="s">
        <v>237</v>
      </c>
      <c r="C63" s="55"/>
      <c r="D63" s="55"/>
      <c r="E63" s="55"/>
      <c r="F63" s="55"/>
      <c r="J63" s="180" t="s">
        <v>237</v>
      </c>
      <c r="K63" s="55"/>
      <c r="L63" s="55"/>
      <c r="M63" s="55"/>
      <c r="N63" s="55"/>
      <c r="R63" s="180" t="s">
        <v>237</v>
      </c>
      <c r="S63" s="55"/>
      <c r="T63" s="55"/>
      <c r="U63" s="55"/>
      <c r="V63" s="55"/>
      <c r="Z63" s="180" t="s">
        <v>237</v>
      </c>
      <c r="AA63" s="55"/>
      <c r="AB63" s="55"/>
      <c r="AC63" s="55"/>
      <c r="AD63" s="55"/>
    </row>
    <row r="64" spans="2:32"/>
  </sheetData>
  <sheetProtection password="CDD2" sheet="1" objects="1" scenarios="1"/>
  <mergeCells count="14">
    <mergeCell ref="Z58:AD58"/>
    <mergeCell ref="B3:N3"/>
    <mergeCell ref="R16:V16"/>
    <mergeCell ref="R18:V18"/>
    <mergeCell ref="Z16:AD16"/>
    <mergeCell ref="Z18:AD18"/>
    <mergeCell ref="B16:F16"/>
    <mergeCell ref="J16:N16"/>
    <mergeCell ref="B18:F18"/>
    <mergeCell ref="J18:N18"/>
    <mergeCell ref="B58:F58"/>
    <mergeCell ref="J58:N58"/>
    <mergeCell ref="R58:V58"/>
    <mergeCell ref="B11:J11"/>
  </mergeCells>
  <hyperlinks>
    <hyperlink ref="B1" location="Portada!A1" display="PÁGINA INICIO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H34"/>
  <sheetViews>
    <sheetView showGridLines="0" zoomScale="90" zoomScaleNormal="90" workbookViewId="0">
      <selection activeCell="C1" sqref="C1"/>
    </sheetView>
  </sheetViews>
  <sheetFormatPr baseColWidth="10" defaultColWidth="0" defaultRowHeight="26.25" customHeight="1" zeroHeight="1" outlineLevelRow="1"/>
  <cols>
    <col min="1" max="1" width="1.7109375" style="57" customWidth="1"/>
    <col min="2" max="2" width="2.85546875" style="57" customWidth="1"/>
    <col min="3" max="3" width="18.140625" style="57" customWidth="1"/>
    <col min="4" max="4" width="7.140625" style="57" customWidth="1"/>
    <col min="5" max="6" width="5.85546875" style="57" customWidth="1"/>
    <col min="7" max="7" width="7.28515625" style="57" customWidth="1"/>
    <col min="8" max="10" width="1.140625" style="57" customWidth="1"/>
    <col min="11" max="11" width="18.140625" style="57" customWidth="1"/>
    <col min="12" max="12" width="7.140625" style="57" customWidth="1"/>
    <col min="13" max="14" width="5.85546875" style="57" customWidth="1"/>
    <col min="15" max="15" width="7.28515625" style="57" customWidth="1"/>
    <col min="16" max="18" width="1.140625" style="57" customWidth="1"/>
    <col min="19" max="19" width="18.140625" style="57" customWidth="1"/>
    <col min="20" max="22" width="5.85546875" style="57" customWidth="1"/>
    <col min="23" max="23" width="7.28515625" style="57" customWidth="1"/>
    <col min="24" max="26" width="1.140625" style="57" customWidth="1"/>
    <col min="27" max="27" width="18.140625" style="57" customWidth="1"/>
    <col min="28" max="29" width="5.85546875" style="57" customWidth="1"/>
    <col min="30" max="30" width="7.140625" style="57" customWidth="1"/>
    <col min="31" max="31" width="7.28515625" style="57" customWidth="1"/>
    <col min="32" max="32" width="4.28515625" style="57" customWidth="1"/>
    <col min="33" max="216" width="7.7109375" style="57" hidden="1" customWidth="1"/>
    <col min="217" max="16384" width="11.42578125" style="57" hidden="1"/>
  </cols>
  <sheetData>
    <row r="1" spans="3:31" ht="26.25" customHeight="1">
      <c r="C1" s="122" t="s">
        <v>248</v>
      </c>
    </row>
    <row r="2" spans="3:31" ht="19.5" customHeight="1">
      <c r="C2" s="206" t="s">
        <v>244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6"/>
    </row>
    <row r="3" spans="3:31" ht="12.75" customHeight="1">
      <c r="C3" s="99"/>
      <c r="D3" s="152"/>
      <c r="E3" s="99"/>
      <c r="F3" s="99"/>
      <c r="G3" s="99"/>
      <c r="H3" s="99"/>
      <c r="I3" s="99"/>
      <c r="K3" s="99"/>
      <c r="L3" s="99"/>
      <c r="M3" s="99"/>
      <c r="N3" s="99"/>
      <c r="O3" s="99"/>
      <c r="S3" s="99"/>
      <c r="T3" s="99"/>
      <c r="U3" s="99"/>
      <c r="V3" s="99"/>
      <c r="W3" s="99"/>
      <c r="AA3" s="99"/>
      <c r="AB3" s="99"/>
      <c r="AC3" s="99"/>
      <c r="AD3" s="99"/>
      <c r="AE3" s="99"/>
    </row>
    <row r="4" spans="3:31" ht="12.75" customHeight="1">
      <c r="C4" s="99"/>
      <c r="D4" s="153"/>
      <c r="E4" s="99"/>
      <c r="F4" s="99"/>
      <c r="G4" s="99"/>
      <c r="H4" s="99"/>
      <c r="I4" s="99"/>
      <c r="K4" s="99"/>
      <c r="L4" s="99"/>
      <c r="M4" s="99"/>
      <c r="N4" s="99"/>
      <c r="O4" s="99"/>
      <c r="S4" s="99"/>
      <c r="T4" s="99"/>
      <c r="U4" s="99"/>
      <c r="V4" s="99"/>
      <c r="W4" s="99"/>
      <c r="AA4" s="99"/>
      <c r="AB4" s="99"/>
      <c r="AC4" s="99"/>
      <c r="AD4" s="99"/>
      <c r="AE4" s="99"/>
    </row>
    <row r="5" spans="3:31" ht="15">
      <c r="C5" s="195" t="s">
        <v>211</v>
      </c>
      <c r="D5" s="195"/>
      <c r="E5" s="195"/>
      <c r="F5" s="195"/>
      <c r="G5" s="195"/>
      <c r="K5" s="195" t="s">
        <v>217</v>
      </c>
      <c r="L5" s="195"/>
      <c r="M5" s="195"/>
      <c r="N5" s="195"/>
      <c r="O5" s="195"/>
      <c r="S5" s="195" t="s">
        <v>218</v>
      </c>
      <c r="T5" s="195"/>
      <c r="U5" s="195"/>
      <c r="V5" s="195"/>
      <c r="W5" s="195"/>
      <c r="AA5" s="195" t="s">
        <v>219</v>
      </c>
      <c r="AB5" s="195"/>
      <c r="AC5" s="195"/>
      <c r="AD5" s="195"/>
      <c r="AE5" s="195"/>
    </row>
    <row r="6" spans="3:31" ht="6" customHeight="1">
      <c r="C6" s="65"/>
      <c r="D6" s="65"/>
      <c r="E6" s="69"/>
      <c r="F6" s="68"/>
      <c r="G6" s="70"/>
      <c r="H6" s="65"/>
      <c r="K6" s="65"/>
      <c r="L6" s="65"/>
      <c r="M6" s="69"/>
      <c r="N6" s="68"/>
      <c r="O6" s="70"/>
      <c r="S6" s="65"/>
      <c r="T6" s="65"/>
      <c r="U6" s="69"/>
      <c r="V6" s="68"/>
      <c r="W6" s="70"/>
      <c r="AA6" s="65"/>
      <c r="AB6" s="65"/>
      <c r="AC6" s="69"/>
      <c r="AD6" s="68"/>
      <c r="AE6" s="70"/>
    </row>
    <row r="7" spans="3:31" ht="10.5" customHeight="1">
      <c r="C7" s="204" t="s">
        <v>172</v>
      </c>
      <c r="D7" s="199" t="s">
        <v>173</v>
      </c>
      <c r="E7" s="199"/>
      <c r="F7" s="199"/>
      <c r="G7" s="200"/>
      <c r="H7" s="62"/>
      <c r="I7" s="71"/>
      <c r="K7" s="204" t="s">
        <v>172</v>
      </c>
      <c r="L7" s="199" t="s">
        <v>173</v>
      </c>
      <c r="M7" s="199"/>
      <c r="N7" s="199"/>
      <c r="O7" s="200"/>
      <c r="S7" s="204" t="s">
        <v>172</v>
      </c>
      <c r="T7" s="199" t="s">
        <v>173</v>
      </c>
      <c r="U7" s="199"/>
      <c r="V7" s="199"/>
      <c r="W7" s="200"/>
      <c r="AA7" s="204" t="s">
        <v>172</v>
      </c>
      <c r="AB7" s="199" t="s">
        <v>173</v>
      </c>
      <c r="AC7" s="199"/>
      <c r="AD7" s="199"/>
      <c r="AE7" s="200"/>
    </row>
    <row r="8" spans="3:31" ht="14.25" customHeight="1">
      <c r="C8" s="207"/>
      <c r="D8" s="72">
        <v>0</v>
      </c>
      <c r="E8" s="73">
        <v>1</v>
      </c>
      <c r="F8" s="73">
        <v>2</v>
      </c>
      <c r="G8" s="74">
        <v>3</v>
      </c>
      <c r="H8" s="75"/>
      <c r="I8" s="75"/>
      <c r="K8" s="207"/>
      <c r="L8" s="72">
        <v>0</v>
      </c>
      <c r="M8" s="73">
        <v>1</v>
      </c>
      <c r="N8" s="73">
        <v>2</v>
      </c>
      <c r="O8" s="74">
        <v>3</v>
      </c>
      <c r="S8" s="207"/>
      <c r="T8" s="72">
        <v>0</v>
      </c>
      <c r="U8" s="73">
        <v>1</v>
      </c>
      <c r="V8" s="73">
        <v>2</v>
      </c>
      <c r="W8" s="74">
        <v>3</v>
      </c>
      <c r="AA8" s="207"/>
      <c r="AB8" s="72">
        <v>0</v>
      </c>
      <c r="AC8" s="73">
        <v>1</v>
      </c>
      <c r="AD8" s="73">
        <v>2</v>
      </c>
      <c r="AE8" s="74">
        <v>3</v>
      </c>
    </row>
    <row r="9" spans="3:31" ht="14.25" customHeight="1">
      <c r="C9" s="76" t="s">
        <v>159</v>
      </c>
      <c r="D9" s="70"/>
      <c r="E9" s="64">
        <f>+'Datos de entrada'!D60</f>
        <v>1144.1777777777777</v>
      </c>
      <c r="F9" s="64">
        <f>+'Datos de entrada'!E60</f>
        <v>1189.9448888888887</v>
      </c>
      <c r="G9" s="77">
        <f>+'Datos de entrada'!F60</f>
        <v>1237.5426844444444</v>
      </c>
      <c r="H9" s="78"/>
      <c r="I9" s="78"/>
      <c r="K9" s="76" t="s">
        <v>159</v>
      </c>
      <c r="L9" s="70"/>
      <c r="M9" s="64">
        <f>+'Datos de entrada'!L60</f>
        <v>701.06666666666661</v>
      </c>
      <c r="N9" s="64">
        <f>+'Datos de entrada'!M60</f>
        <v>972.14577777777777</v>
      </c>
      <c r="O9" s="77">
        <f>+'Datos de entrada'!N60</f>
        <v>1263.7895111111111</v>
      </c>
      <c r="S9" s="76" t="s">
        <v>159</v>
      </c>
      <c r="T9" s="70"/>
      <c r="U9" s="64">
        <f>+'Datos de entrada'!T60</f>
        <v>100</v>
      </c>
      <c r="V9" s="64">
        <f>+'Datos de entrada'!U60</f>
        <v>124.8</v>
      </c>
      <c r="W9" s="77">
        <f>+'Datos de entrada'!V60</f>
        <v>173.05600000000004</v>
      </c>
      <c r="AA9" s="76" t="s">
        <v>159</v>
      </c>
      <c r="AB9" s="70"/>
      <c r="AC9" s="64">
        <f>+'Datos de entrada'!AB60</f>
        <v>40</v>
      </c>
      <c r="AD9" s="64">
        <f>+'Datos de entrada'!AC60</f>
        <v>52</v>
      </c>
      <c r="AE9" s="77">
        <f>+'Datos de entrada'!AD60</f>
        <v>54.080000000000005</v>
      </c>
    </row>
    <row r="10" spans="3:31" ht="14.25" customHeight="1">
      <c r="C10" s="66" t="s">
        <v>199</v>
      </c>
      <c r="D10" s="79"/>
      <c r="E10" s="78">
        <f>+'Datos de entrada'!D61</f>
        <v>1017</v>
      </c>
      <c r="F10" s="78">
        <f>+'Datos de entrada'!E61</f>
        <v>1035.96</v>
      </c>
      <c r="G10" s="80">
        <f>+'Datos de entrada'!F61</f>
        <v>1076.4784</v>
      </c>
      <c r="H10" s="78"/>
      <c r="I10" s="78"/>
      <c r="K10" s="66" t="s">
        <v>199</v>
      </c>
      <c r="L10" s="79"/>
      <c r="M10" s="78">
        <f>+'Datos de entrada'!L61</f>
        <v>618.20000000000005</v>
      </c>
      <c r="N10" s="78">
        <f>+'Datos de entrada'!M61</f>
        <v>828.76800000000003</v>
      </c>
      <c r="O10" s="80">
        <f>+'Datos de entrada'!N61</f>
        <v>1076.4784</v>
      </c>
      <c r="S10" s="66" t="s">
        <v>199</v>
      </c>
      <c r="T10" s="79"/>
      <c r="U10" s="78">
        <f>+'Datos de entrada'!T61</f>
        <v>69.850000000000009</v>
      </c>
      <c r="V10" s="78">
        <f>+'Datos de entrada'!U61</f>
        <v>62.157600000000002</v>
      </c>
      <c r="W10" s="80">
        <f>+'Datos de entrada'!V61</f>
        <v>86.118272000000005</v>
      </c>
      <c r="AA10" s="66" t="s">
        <v>199</v>
      </c>
      <c r="AB10" s="79"/>
      <c r="AC10" s="78">
        <f>+'Datos de entrada'!AB61</f>
        <v>39.94</v>
      </c>
      <c r="AD10" s="78">
        <f>+'Datos de entrada'!AC61</f>
        <v>25.899000000000001</v>
      </c>
      <c r="AE10" s="80">
        <f>+'Datos de entrada'!AD61</f>
        <v>26.911960000000001</v>
      </c>
    </row>
    <row r="11" spans="3:31" ht="14.25" customHeight="1">
      <c r="C11" s="66" t="s">
        <v>174</v>
      </c>
      <c r="D11" s="65"/>
      <c r="E11" s="78">
        <f>+'Datos de entrada'!C31/'Datos de entrada'!D23</f>
        <v>12.76</v>
      </c>
      <c r="F11" s="78">
        <f>+E11</f>
        <v>12.76</v>
      </c>
      <c r="G11" s="80">
        <f>+E11</f>
        <v>12.76</v>
      </c>
      <c r="H11" s="78"/>
      <c r="I11" s="78"/>
      <c r="K11" s="66" t="s">
        <v>174</v>
      </c>
      <c r="L11" s="65"/>
      <c r="M11" s="78">
        <f>+'Datos de entrada'!K31/'Datos de entrada'!L23</f>
        <v>12.76</v>
      </c>
      <c r="N11" s="78">
        <f>+M11</f>
        <v>12.76</v>
      </c>
      <c r="O11" s="80">
        <f>+M11</f>
        <v>12.76</v>
      </c>
      <c r="S11" s="66" t="s">
        <v>174</v>
      </c>
      <c r="T11" s="65"/>
      <c r="U11" s="78">
        <f>+'Datos de entrada'!S31/'Datos de entrada'!T23</f>
        <v>42.533333333333331</v>
      </c>
      <c r="V11" s="78">
        <f>+U11</f>
        <v>42.533333333333331</v>
      </c>
      <c r="W11" s="80">
        <f>+U11</f>
        <v>42.533333333333331</v>
      </c>
      <c r="AA11" s="66" t="s">
        <v>174</v>
      </c>
      <c r="AB11" s="65"/>
      <c r="AC11" s="78">
        <f>+'Datos de entrada'!AA31/'Datos de entrada'!AB23</f>
        <v>42.533333333333331</v>
      </c>
      <c r="AD11" s="78">
        <f>+AC11</f>
        <v>42.533333333333331</v>
      </c>
      <c r="AE11" s="80">
        <f>+AC11</f>
        <v>42.533333333333331</v>
      </c>
    </row>
    <row r="12" spans="3:31" ht="14.25" customHeight="1">
      <c r="C12" s="66" t="s">
        <v>175</v>
      </c>
      <c r="D12" s="79"/>
      <c r="E12" s="78">
        <f>+E9-E10-E11</f>
        <v>114.41777777777769</v>
      </c>
      <c r="F12" s="78">
        <f>+F9-F10-F11</f>
        <v>141.2248888888887</v>
      </c>
      <c r="G12" s="80">
        <f>+G9-G10-G11</f>
        <v>148.30428444444442</v>
      </c>
      <c r="H12" s="64"/>
      <c r="I12" s="64"/>
      <c r="K12" s="66" t="s">
        <v>175</v>
      </c>
      <c r="L12" s="79"/>
      <c r="M12" s="78">
        <f>+M9-M10-M11</f>
        <v>70.106666666666555</v>
      </c>
      <c r="N12" s="78">
        <f>+N9-N10-N11</f>
        <v>130.61777777777775</v>
      </c>
      <c r="O12" s="80">
        <f>+O9-O10-O11</f>
        <v>174.55111111111114</v>
      </c>
      <c r="S12" s="66" t="s">
        <v>175</v>
      </c>
      <c r="T12" s="79"/>
      <c r="U12" s="78">
        <f>+U9-U10-U11</f>
        <v>-12.38333333333334</v>
      </c>
      <c r="V12" s="78">
        <f>+V9-V10-V11</f>
        <v>20.109066666666664</v>
      </c>
      <c r="W12" s="80">
        <f>+W9-W10-W11</f>
        <v>44.404394666666704</v>
      </c>
      <c r="AA12" s="66" t="s">
        <v>175</v>
      </c>
      <c r="AB12" s="79"/>
      <c r="AC12" s="78">
        <f>+AC9-AC10-AC11</f>
        <v>-42.473333333333329</v>
      </c>
      <c r="AD12" s="78">
        <f>+AD9-AD10-AD11</f>
        <v>-16.432333333333332</v>
      </c>
      <c r="AE12" s="80">
        <f>+AE9-AE10-AE11</f>
        <v>-15.365293333333327</v>
      </c>
    </row>
    <row r="13" spans="3:31" ht="14.25" customHeight="1">
      <c r="C13" s="66" t="s">
        <v>176</v>
      </c>
      <c r="D13" s="65"/>
      <c r="E13" s="78">
        <f>IF(E12&lt;=0,0,(-E12*'Datos de entrada'!$D$13))</f>
        <v>-37.757866666666636</v>
      </c>
      <c r="F13" s="78">
        <f>IF(F12&lt;=0,0,(-F12*'Datos de entrada'!$D$13))</f>
        <v>-46.60421333333327</v>
      </c>
      <c r="G13" s="80">
        <f>IF(G12&lt;=0,0,(-G12*'Datos de entrada'!$D$13))</f>
        <v>-48.94041386666666</v>
      </c>
      <c r="H13" s="78"/>
      <c r="I13" s="78"/>
      <c r="K13" s="66" t="s">
        <v>176</v>
      </c>
      <c r="L13" s="65"/>
      <c r="M13" s="78">
        <f>IF(M12&lt;=0,0,(-M12*'Datos de entrada'!$D$13))</f>
        <v>-23.135199999999966</v>
      </c>
      <c r="N13" s="78">
        <f>IF(N12&lt;=0,0,(-N12*'Datos de entrada'!$D$13))</f>
        <v>-43.103866666666661</v>
      </c>
      <c r="O13" s="80">
        <f>IF(O12&lt;=0,0,(-O12*'Datos de entrada'!$D$13))</f>
        <v>-57.60186666666668</v>
      </c>
      <c r="S13" s="66" t="s">
        <v>176</v>
      </c>
      <c r="T13" s="65"/>
      <c r="U13" s="78">
        <f>IF(U12&lt;=0,0,(-U12*'Datos de entrada'!$D$13))</f>
        <v>0</v>
      </c>
      <c r="V13" s="78">
        <f>IF(V12&lt;=0,0,(-V12*'Datos de entrada'!$D$13))</f>
        <v>-6.635991999999999</v>
      </c>
      <c r="W13" s="80">
        <f>IF(W12&lt;=0,0,(-W12*'Datos de entrada'!$D$13))</f>
        <v>-14.653450240000012</v>
      </c>
      <c r="AA13" s="66" t="s">
        <v>176</v>
      </c>
      <c r="AB13" s="65"/>
      <c r="AC13" s="78">
        <f>IF(AC12&lt;=0,0,(-AC12*'Datos de entrada'!$D$13))</f>
        <v>0</v>
      </c>
      <c r="AD13" s="78">
        <f>IF(AD12&lt;=0,0,(-AD12*'Datos de entrada'!$D$13))</f>
        <v>0</v>
      </c>
      <c r="AE13" s="80">
        <f>IF(AE12&lt;=0,0,(-AE12*'Datos de entrada'!$D$13))</f>
        <v>0</v>
      </c>
    </row>
    <row r="14" spans="3:31" ht="14.25" customHeight="1">
      <c r="C14" s="81" t="s">
        <v>160</v>
      </c>
      <c r="D14" s="82"/>
      <c r="E14" s="83">
        <f>SUM(E12:E13)</f>
        <v>76.659911111111057</v>
      </c>
      <c r="F14" s="83">
        <f>SUM(F12:F13)</f>
        <v>94.620675555555437</v>
      </c>
      <c r="G14" s="84">
        <f>SUM(G12:G13)</f>
        <v>99.36387057777776</v>
      </c>
      <c r="H14" s="64"/>
      <c r="I14" s="64"/>
      <c r="K14" s="81" t="s">
        <v>160</v>
      </c>
      <c r="L14" s="82"/>
      <c r="M14" s="83">
        <f>SUM(M12:M13)</f>
        <v>46.971466666666586</v>
      </c>
      <c r="N14" s="83">
        <f>SUM(N12:N13)</f>
        <v>87.513911111111085</v>
      </c>
      <c r="O14" s="84">
        <f>SUM(O12:O13)</f>
        <v>116.94924444444446</v>
      </c>
      <c r="S14" s="81" t="s">
        <v>160</v>
      </c>
      <c r="T14" s="82"/>
      <c r="U14" s="83">
        <f>SUM(U12:U13)</f>
        <v>-12.38333333333334</v>
      </c>
      <c r="V14" s="83">
        <f>SUM(V12:V13)</f>
        <v>13.473074666666665</v>
      </c>
      <c r="W14" s="84">
        <f>SUM(W12:W13)</f>
        <v>29.750944426666692</v>
      </c>
      <c r="AA14" s="81" t="s">
        <v>160</v>
      </c>
      <c r="AB14" s="82"/>
      <c r="AC14" s="83">
        <f>SUM(AC12:AC13)</f>
        <v>-42.473333333333329</v>
      </c>
      <c r="AD14" s="83">
        <f>SUM(AD12:AD13)</f>
        <v>-16.432333333333332</v>
      </c>
      <c r="AE14" s="84">
        <f>SUM(AE12:AE13)</f>
        <v>-15.365293333333327</v>
      </c>
    </row>
    <row r="15" spans="3:31" ht="14.25" customHeight="1">
      <c r="C15" s="66" t="s">
        <v>174</v>
      </c>
      <c r="D15" s="65"/>
      <c r="E15" s="78">
        <f>+E11</f>
        <v>12.76</v>
      </c>
      <c r="F15" s="78">
        <f>+F11</f>
        <v>12.76</v>
      </c>
      <c r="G15" s="80">
        <f>+G11</f>
        <v>12.76</v>
      </c>
      <c r="H15" s="78"/>
      <c r="I15" s="78"/>
      <c r="K15" s="66" t="s">
        <v>174</v>
      </c>
      <c r="L15" s="65"/>
      <c r="M15" s="78">
        <f>+M11</f>
        <v>12.76</v>
      </c>
      <c r="N15" s="78">
        <f>+N11</f>
        <v>12.76</v>
      </c>
      <c r="O15" s="80">
        <f>+O11</f>
        <v>12.76</v>
      </c>
      <c r="S15" s="66" t="s">
        <v>174</v>
      </c>
      <c r="T15" s="65"/>
      <c r="U15" s="78">
        <f>+U11</f>
        <v>42.533333333333331</v>
      </c>
      <c r="V15" s="78">
        <f>+V11</f>
        <v>42.533333333333331</v>
      </c>
      <c r="W15" s="80">
        <f>+W11</f>
        <v>42.533333333333331</v>
      </c>
      <c r="AA15" s="66" t="s">
        <v>174</v>
      </c>
      <c r="AB15" s="65"/>
      <c r="AC15" s="78">
        <f>+AC11</f>
        <v>42.533333333333331</v>
      </c>
      <c r="AD15" s="78">
        <f>+AD11</f>
        <v>42.533333333333331</v>
      </c>
      <c r="AE15" s="80">
        <f>+AE11</f>
        <v>42.533333333333331</v>
      </c>
    </row>
    <row r="16" spans="3:31" ht="14.25" customHeight="1">
      <c r="C16" s="76" t="s">
        <v>177</v>
      </c>
      <c r="D16" s="70"/>
      <c r="E16" s="64">
        <f>SUM(E14:E15)</f>
        <v>89.419911111111062</v>
      </c>
      <c r="F16" s="64">
        <f>SUM(F14:F15)</f>
        <v>107.38067555555544</v>
      </c>
      <c r="G16" s="77">
        <f>SUM(G14:G15)</f>
        <v>112.12387057777777</v>
      </c>
      <c r="H16" s="64"/>
      <c r="I16" s="64"/>
      <c r="K16" s="76" t="s">
        <v>177</v>
      </c>
      <c r="L16" s="70"/>
      <c r="M16" s="64">
        <f>SUM(M14:M15)</f>
        <v>59.731466666666584</v>
      </c>
      <c r="N16" s="64">
        <f>SUM(N14:N15)</f>
        <v>100.27391111111109</v>
      </c>
      <c r="O16" s="77">
        <f>SUM(O14:O15)</f>
        <v>129.70924444444447</v>
      </c>
      <c r="S16" s="76" t="s">
        <v>177</v>
      </c>
      <c r="T16" s="70"/>
      <c r="U16" s="64">
        <f>SUM(U14:U15)</f>
        <v>30.149999999999991</v>
      </c>
      <c r="V16" s="64">
        <f>SUM(V14:V15)</f>
        <v>56.006407999999993</v>
      </c>
      <c r="W16" s="77">
        <f>SUM(W14:W15)</f>
        <v>72.284277760000023</v>
      </c>
      <c r="AA16" s="76" t="s">
        <v>177</v>
      </c>
      <c r="AB16" s="70"/>
      <c r="AC16" s="64">
        <f>SUM(AC14:AC15)</f>
        <v>6.0000000000002274E-2</v>
      </c>
      <c r="AD16" s="64">
        <f>SUM(AD14:AD15)</f>
        <v>26.100999999999999</v>
      </c>
      <c r="AE16" s="77">
        <f>SUM(AE14:AE15)</f>
        <v>27.168040000000005</v>
      </c>
    </row>
    <row r="17" spans="1:31" ht="14.25" customHeight="1">
      <c r="C17" s="85" t="s">
        <v>170</v>
      </c>
      <c r="D17" s="100">
        <f>-'Datos de entrada'!C31</f>
        <v>-127.6</v>
      </c>
      <c r="E17" s="101"/>
      <c r="F17" s="100"/>
      <c r="G17" s="86"/>
      <c r="H17" s="78"/>
      <c r="I17" s="78"/>
      <c r="K17" s="85" t="s">
        <v>170</v>
      </c>
      <c r="L17" s="100">
        <f>-'Datos de entrada'!K31</f>
        <v>-127.6</v>
      </c>
      <c r="M17" s="101"/>
      <c r="N17" s="100"/>
      <c r="O17" s="86"/>
      <c r="S17" s="85" t="s">
        <v>170</v>
      </c>
      <c r="T17" s="100">
        <f>-'Datos de entrada'!S31</f>
        <v>-127.6</v>
      </c>
      <c r="U17" s="101"/>
      <c r="V17" s="100"/>
      <c r="W17" s="86"/>
      <c r="AA17" s="85" t="s">
        <v>170</v>
      </c>
      <c r="AB17" s="100">
        <f>-'Datos de entrada'!AA31</f>
        <v>-127.6</v>
      </c>
      <c r="AC17" s="101"/>
      <c r="AD17" s="100"/>
      <c r="AE17" s="86"/>
    </row>
    <row r="18" spans="1:31" ht="14.25" customHeight="1">
      <c r="C18" s="87" t="s">
        <v>178</v>
      </c>
      <c r="D18" s="88">
        <f>SUM(D16:D17)</f>
        <v>-127.6</v>
      </c>
      <c r="E18" s="88">
        <f>SUM(E16:E17)</f>
        <v>89.419911111111062</v>
      </c>
      <c r="F18" s="88">
        <f>SUM(F16:F17)</f>
        <v>107.38067555555544</v>
      </c>
      <c r="G18" s="89">
        <f>SUM(G16:G17)</f>
        <v>112.12387057777777</v>
      </c>
      <c r="H18" s="64"/>
      <c r="I18" s="64"/>
      <c r="K18" s="87" t="s">
        <v>178</v>
      </c>
      <c r="L18" s="88">
        <f>SUM(L16:L17)</f>
        <v>-127.6</v>
      </c>
      <c r="M18" s="88">
        <f>SUM(M16:M17)</f>
        <v>59.731466666666584</v>
      </c>
      <c r="N18" s="88">
        <f>SUM(N16:N17)</f>
        <v>100.27391111111109</v>
      </c>
      <c r="O18" s="89">
        <f>SUM(O16:O17)</f>
        <v>129.70924444444447</v>
      </c>
      <c r="S18" s="87" t="s">
        <v>178</v>
      </c>
      <c r="T18" s="88">
        <f>SUM(T16:T17)</f>
        <v>-127.6</v>
      </c>
      <c r="U18" s="88">
        <f>SUM(U16:U17)</f>
        <v>30.149999999999991</v>
      </c>
      <c r="V18" s="88">
        <f>SUM(V16:V17)</f>
        <v>56.006407999999993</v>
      </c>
      <c r="W18" s="89">
        <f>SUM(W16:W17)</f>
        <v>72.284277760000023</v>
      </c>
      <c r="AA18" s="87" t="s">
        <v>178</v>
      </c>
      <c r="AB18" s="88">
        <f>SUM(AB16:AB17)</f>
        <v>-127.6</v>
      </c>
      <c r="AC18" s="88">
        <f>SUM(AC16:AC17)</f>
        <v>6.0000000000002274E-2</v>
      </c>
      <c r="AD18" s="88">
        <f>SUM(AD16:AD17)</f>
        <v>26.100999999999999</v>
      </c>
      <c r="AE18" s="89">
        <f>SUM(AE16:AE17)</f>
        <v>27.168040000000005</v>
      </c>
    </row>
    <row r="19" spans="1:31" s="90" customFormat="1" ht="5.25" customHeight="1">
      <c r="C19" s="90" t="s">
        <v>179</v>
      </c>
      <c r="D19" s="91">
        <f>+D18</f>
        <v>-127.6</v>
      </c>
      <c r="E19" s="92">
        <f>+E18+D19</f>
        <v>-38.180088888888932</v>
      </c>
      <c r="F19" s="92">
        <f>+F18+E19</f>
        <v>69.20058666666651</v>
      </c>
      <c r="G19" s="92">
        <f>+G18+F19</f>
        <v>181.32445724444426</v>
      </c>
      <c r="H19" s="93"/>
      <c r="I19" s="92"/>
      <c r="K19" s="90" t="s">
        <v>179</v>
      </c>
      <c r="L19" s="91">
        <f>+L18</f>
        <v>-127.6</v>
      </c>
      <c r="M19" s="92">
        <f>+M18+L19</f>
        <v>-67.868533333333403</v>
      </c>
      <c r="N19" s="92">
        <f>+N18+M19</f>
        <v>32.405377777777687</v>
      </c>
      <c r="O19" s="92">
        <f>+O18+N19</f>
        <v>162.11462222222215</v>
      </c>
      <c r="S19" s="90" t="s">
        <v>179</v>
      </c>
      <c r="T19" s="91">
        <f>+T18</f>
        <v>-127.6</v>
      </c>
      <c r="U19" s="92">
        <f>+U18+T19</f>
        <v>-97.45</v>
      </c>
      <c r="V19" s="92">
        <f>+V18+U19</f>
        <v>-41.44359200000001</v>
      </c>
      <c r="W19" s="92">
        <f>+W18+V19</f>
        <v>30.840685760000014</v>
      </c>
      <c r="AA19" s="90" t="s">
        <v>179</v>
      </c>
      <c r="AB19" s="91">
        <f>+AB18</f>
        <v>-127.6</v>
      </c>
      <c r="AC19" s="92">
        <f>+AC18+AB19</f>
        <v>-127.53999999999999</v>
      </c>
      <c r="AD19" s="92">
        <f>+AD18+AC19</f>
        <v>-101.43899999999999</v>
      </c>
      <c r="AE19" s="92">
        <f>+AE18+AD19</f>
        <v>-74.270959999999988</v>
      </c>
    </row>
    <row r="20" spans="1:31" ht="15" hidden="1" customHeight="1">
      <c r="C20" s="87" t="s">
        <v>198</v>
      </c>
      <c r="D20" s="88">
        <f>+D18</f>
        <v>-127.6</v>
      </c>
      <c r="E20" s="88">
        <f>+E18/(1+'Datos de entrada'!$D$14)</f>
        <v>80.849829214386119</v>
      </c>
      <c r="F20" s="88">
        <f>+F18/(1+'Datos de entrada'!$D$14)^2</f>
        <v>87.78410344001928</v>
      </c>
      <c r="G20" s="89">
        <f>+G18/(1+'Datos de entrada'!$D$14)^3</f>
        <v>82.876747822084113</v>
      </c>
      <c r="H20" s="64"/>
      <c r="I20" s="64"/>
      <c r="K20" s="87" t="s">
        <v>198</v>
      </c>
      <c r="L20" s="88">
        <f>+L18</f>
        <v>-127.6</v>
      </c>
      <c r="M20" s="88">
        <f>+M18/(1+'Datos de entrada'!$D$14)</f>
        <v>54.006751054852245</v>
      </c>
      <c r="N20" s="88">
        <f>+N18/(1+'Datos de entrada'!$D$14)^2</f>
        <v>81.974296955870386</v>
      </c>
      <c r="O20" s="89">
        <f>+O18/(1+'Datos de entrada'!$D$14)^3</f>
        <v>95.875037907814132</v>
      </c>
      <c r="S20" s="87" t="s">
        <v>198</v>
      </c>
      <c r="T20" s="88">
        <f>+T18</f>
        <v>-127.6</v>
      </c>
      <c r="U20" s="88">
        <f>+U18/(1+'Datos de entrada'!$D$14)</f>
        <v>27.260397830018075</v>
      </c>
      <c r="V20" s="88">
        <f>+V18/(1+'Datos de entrada'!$D$14)^2</f>
        <v>45.785447779496337</v>
      </c>
      <c r="W20" s="89">
        <f>+W18/(1+'Datos de entrada'!$D$14)^3</f>
        <v>53.429174613280971</v>
      </c>
      <c r="AA20" s="87" t="s">
        <v>198</v>
      </c>
      <c r="AB20" s="88">
        <f>+AB18</f>
        <v>-127.6</v>
      </c>
      <c r="AC20" s="88">
        <f>+AC18/(1+'Datos de entrada'!$D$14)</f>
        <v>5.4249547920436049E-2</v>
      </c>
      <c r="AD20" s="88">
        <f>+AD18/(1+'Datos de entrada'!$D$14)^2</f>
        <v>21.337665013129104</v>
      </c>
      <c r="AE20" s="89">
        <f>+AE18/(1+'Datos de entrada'!$D$14)^3</f>
        <v>20.081350994197191</v>
      </c>
    </row>
    <row r="21" spans="1:31" s="93" customFormat="1" ht="13.5" customHeight="1">
      <c r="C21" s="94"/>
      <c r="D21" s="91">
        <f>+D20</f>
        <v>-127.6</v>
      </c>
      <c r="E21" s="92">
        <f>+E20+D21</f>
        <v>-46.750170785613875</v>
      </c>
      <c r="F21" s="92">
        <f>+F20+E21</f>
        <v>41.033932654405405</v>
      </c>
      <c r="G21" s="92">
        <f>+G20+F21</f>
        <v>123.91068047648952</v>
      </c>
      <c r="K21" s="94"/>
      <c r="L21" s="91">
        <f>+L20</f>
        <v>-127.6</v>
      </c>
      <c r="M21" s="92">
        <f>+M20+L21</f>
        <v>-73.593248945147749</v>
      </c>
      <c r="N21" s="92">
        <f>+N20+M21</f>
        <v>8.3810480107226368</v>
      </c>
      <c r="O21" s="92">
        <f>+O20+N21</f>
        <v>104.25608591853677</v>
      </c>
      <c r="S21" s="94"/>
      <c r="T21" s="91">
        <f>+T20</f>
        <v>-127.6</v>
      </c>
      <c r="U21" s="92">
        <f>+U20+T21</f>
        <v>-100.33960216998192</v>
      </c>
      <c r="V21" s="92">
        <f>+V20+U21</f>
        <v>-54.554154390485579</v>
      </c>
      <c r="W21" s="92">
        <f>+W20+V21</f>
        <v>-1.124979777204608</v>
      </c>
      <c r="AA21" s="94"/>
      <c r="AB21" s="91">
        <f>+AB20</f>
        <v>-127.6</v>
      </c>
      <c r="AC21" s="92">
        <f>+AC20+AB21</f>
        <v>-127.54575045207956</v>
      </c>
      <c r="AD21" s="92">
        <f>+AD20+AC21</f>
        <v>-106.20808543895046</v>
      </c>
      <c r="AE21" s="92">
        <f>+AE20+AD21</f>
        <v>-86.126734444753268</v>
      </c>
    </row>
    <row r="22" spans="1:31" s="93" customFormat="1" ht="14.25" customHeight="1">
      <c r="C22" s="201" t="s">
        <v>180</v>
      </c>
      <c r="D22" s="202"/>
      <c r="E22" s="202"/>
      <c r="F22" s="202"/>
      <c r="G22" s="203"/>
      <c r="K22" s="201" t="s">
        <v>180</v>
      </c>
      <c r="L22" s="202"/>
      <c r="M22" s="202"/>
      <c r="N22" s="202"/>
      <c r="O22" s="203"/>
      <c r="S22" s="201" t="s">
        <v>180</v>
      </c>
      <c r="T22" s="202"/>
      <c r="U22" s="202"/>
      <c r="V22" s="202"/>
      <c r="W22" s="203"/>
      <c r="AA22" s="201" t="s">
        <v>180</v>
      </c>
      <c r="AB22" s="202"/>
      <c r="AC22" s="202"/>
      <c r="AD22" s="202"/>
      <c r="AE22" s="203"/>
    </row>
    <row r="23" spans="1:31" ht="26.25" customHeight="1">
      <c r="C23" s="126" t="s">
        <v>200</v>
      </c>
      <c r="D23" s="126" t="s">
        <v>202</v>
      </c>
      <c r="E23" s="126" t="s">
        <v>181</v>
      </c>
      <c r="F23" s="126" t="s">
        <v>182</v>
      </c>
      <c r="G23" s="126" t="s">
        <v>201</v>
      </c>
      <c r="H23" s="58"/>
      <c r="K23" s="126" t="s">
        <v>200</v>
      </c>
      <c r="L23" s="126" t="s">
        <v>202</v>
      </c>
      <c r="M23" s="126" t="s">
        <v>181</v>
      </c>
      <c r="N23" s="126" t="s">
        <v>182</v>
      </c>
      <c r="O23" s="126" t="s">
        <v>201</v>
      </c>
      <c r="S23" s="126" t="s">
        <v>200</v>
      </c>
      <c r="T23" s="126" t="s">
        <v>202</v>
      </c>
      <c r="U23" s="126" t="s">
        <v>181</v>
      </c>
      <c r="V23" s="126" t="s">
        <v>182</v>
      </c>
      <c r="W23" s="126" t="s">
        <v>201</v>
      </c>
      <c r="AA23" s="126" t="s">
        <v>200</v>
      </c>
      <c r="AB23" s="126" t="s">
        <v>202</v>
      </c>
      <c r="AC23" s="126" t="s">
        <v>181</v>
      </c>
      <c r="AD23" s="126" t="s">
        <v>182</v>
      </c>
      <c r="AE23" s="126" t="s">
        <v>201</v>
      </c>
    </row>
    <row r="24" spans="1:31" s="63" customFormat="1" ht="15.75" customHeight="1">
      <c r="C24" s="102">
        <f>+E14/'Datos de entrada'!C29</f>
        <v>0.5193760915386928</v>
      </c>
      <c r="D24" s="103">
        <f>D18+NPV('Datos de entrada'!$D$14,E18:G18)</f>
        <v>123.91068047648949</v>
      </c>
      <c r="E24" s="104">
        <f>IRR(D18:G18)</f>
        <v>0.58303046452689666</v>
      </c>
      <c r="F24" s="105">
        <f>IF(E19&gt;0,(-D19/E18),IF(F19&gt;0,(-E19/F18+1),IF(G19&gt;0,(-F19/G18+2))))</f>
        <v>1.3555582854303774</v>
      </c>
      <c r="G24" s="105">
        <f>IF(E21&gt;0,(-D21/E20),IF(F21&gt;0,(-E21/F20+1),IF(G21&gt;0,(-F21/G20+2))))</f>
        <v>1.532558503801968</v>
      </c>
      <c r="H24" s="59"/>
      <c r="K24" s="102">
        <f>+M14/'Datos de entrada'!K29</f>
        <v>0.3182348690153563</v>
      </c>
      <c r="L24" s="103">
        <f>L18+NPV('Datos de entrada'!$D$14,M18:O18)</f>
        <v>104.25608591853677</v>
      </c>
      <c r="M24" s="104">
        <f>IRR(L18:O18)</f>
        <v>0.47156003638962807</v>
      </c>
      <c r="N24" s="105">
        <f>IF(M19&gt;0,(-L19/M18),IF(N19&gt;0,(-M19/N18+1),IF(O19&gt;0,(-N19/O18+2))))</f>
        <v>1.6768314168790117</v>
      </c>
      <c r="O24" s="105">
        <f>IF(M21&gt;0,(-L21/M20),IF(N21&gt;0,(-M21/N20+1),IF(O21&gt;0,(-N21/O20+2))))</f>
        <v>1.8977600501382228</v>
      </c>
      <c r="S24" s="102">
        <f>+U14/'Datos de entrada'!S29</f>
        <v>-8.3897922312556508E-2</v>
      </c>
      <c r="T24" s="103">
        <f>T18+NPV('Datos de entrada'!$D$14,U18:W18)</f>
        <v>-1.1249797772046009</v>
      </c>
      <c r="U24" s="104">
        <f>IRR(T18:W18)</f>
        <v>0.10157329004613563</v>
      </c>
      <c r="V24" s="105">
        <f>IF(U19&gt;0,(-T19/U18),IF(V19&gt;0,(-U19/V18+1),IF(W19&gt;0,(-V19/W18+2))))</f>
        <v>2.5733417180649161</v>
      </c>
      <c r="W24" s="105" t="b">
        <f>IF(U21&gt;0,(-T21/U20),IF(V21&gt;0,(-U21/V20+1),IF(W21&gt;0,(-V21/W20+2))))</f>
        <v>0</v>
      </c>
      <c r="AA24" s="102">
        <f>+AC14/'Datos de entrada'!AA29</f>
        <v>-0.28775971093044261</v>
      </c>
      <c r="AB24" s="103">
        <f>AB18+NPV('Datos de entrada'!$D$14,AC18:AE18)</f>
        <v>-86.126734444753268</v>
      </c>
      <c r="AC24" s="104">
        <f>IRR(AB18:AE18)</f>
        <v>-0.28963715416207575</v>
      </c>
      <c r="AD24" s="105" t="b">
        <f>IF(AC19&gt;0,(-AB19/AC18),IF(AD19&gt;0,(-AC19/AD18+1),IF(AE19&gt;0,(-AD19/AE18+2))))</f>
        <v>0</v>
      </c>
      <c r="AE24" s="105" t="b">
        <f>IF(AC21&gt;0,(-AB21/AC20),IF(AD21&gt;0,(-AC21/AD20+1),IF(AE21&gt;0,(-AD21/AE20+2))))</f>
        <v>0</v>
      </c>
    </row>
    <row r="25" spans="1:31" s="63" customFormat="1" ht="6.75" customHeight="1">
      <c r="C25" s="106"/>
      <c r="D25" s="106"/>
      <c r="E25" s="67"/>
      <c r="F25" s="107"/>
      <c r="G25" s="60"/>
      <c r="H25" s="59"/>
      <c r="K25" s="106"/>
      <c r="L25" s="106"/>
      <c r="M25" s="67"/>
      <c r="N25" s="107"/>
      <c r="O25" s="60"/>
      <c r="S25" s="106"/>
      <c r="T25" s="106"/>
      <c r="U25" s="67"/>
      <c r="V25" s="107"/>
      <c r="W25" s="60"/>
      <c r="AA25" s="106"/>
      <c r="AB25" s="106"/>
      <c r="AC25" s="67"/>
      <c r="AD25" s="107"/>
      <c r="AE25" s="60"/>
    </row>
    <row r="26" spans="1:31" ht="12.75" customHeight="1">
      <c r="C26" s="108"/>
      <c r="D26" s="108"/>
      <c r="E26" s="61"/>
      <c r="F26" s="61"/>
      <c r="G26" s="60"/>
      <c r="H26" s="59"/>
      <c r="K26" s="108"/>
      <c r="L26" s="108"/>
      <c r="M26" s="61"/>
      <c r="N26" s="61"/>
      <c r="O26" s="60"/>
      <c r="S26" s="108"/>
      <c r="T26" s="108"/>
      <c r="U26" s="61"/>
      <c r="V26" s="61"/>
      <c r="W26" s="60"/>
      <c r="AA26" s="108"/>
      <c r="AB26" s="108"/>
      <c r="AC26" s="61"/>
      <c r="AD26" s="61"/>
      <c r="AE26" s="60"/>
    </row>
    <row r="27" spans="1:31" ht="12.75" customHeight="1">
      <c r="C27" s="204" t="s">
        <v>205</v>
      </c>
      <c r="D27" s="176"/>
      <c r="E27" s="199" t="s">
        <v>173</v>
      </c>
      <c r="F27" s="199"/>
      <c r="G27" s="200"/>
      <c r="H27" s="59"/>
      <c r="K27" s="204" t="s">
        <v>205</v>
      </c>
      <c r="L27" s="176"/>
      <c r="M27" s="199" t="s">
        <v>173</v>
      </c>
      <c r="N27" s="199"/>
      <c r="O27" s="200"/>
      <c r="S27" s="204" t="s">
        <v>205</v>
      </c>
      <c r="T27" s="176"/>
      <c r="U27" s="199" t="s">
        <v>173</v>
      </c>
      <c r="V27" s="199"/>
      <c r="W27" s="200"/>
      <c r="AA27" s="204" t="s">
        <v>205</v>
      </c>
      <c r="AB27" s="176"/>
      <c r="AC27" s="199" t="s">
        <v>173</v>
      </c>
      <c r="AD27" s="199"/>
      <c r="AE27" s="200"/>
    </row>
    <row r="28" spans="1:31" ht="17.25" customHeight="1">
      <c r="C28" s="205"/>
      <c r="D28" s="177"/>
      <c r="E28" s="178">
        <v>1</v>
      </c>
      <c r="F28" s="178">
        <v>2</v>
      </c>
      <c r="G28" s="179">
        <v>3</v>
      </c>
      <c r="K28" s="205"/>
      <c r="L28" s="177"/>
      <c r="M28" s="178">
        <v>1</v>
      </c>
      <c r="N28" s="178">
        <v>2</v>
      </c>
      <c r="O28" s="179">
        <v>3</v>
      </c>
      <c r="S28" s="205"/>
      <c r="T28" s="177"/>
      <c r="U28" s="178">
        <v>1</v>
      </c>
      <c r="V28" s="178">
        <v>2</v>
      </c>
      <c r="W28" s="179">
        <v>3</v>
      </c>
      <c r="AA28" s="205"/>
      <c r="AB28" s="177"/>
      <c r="AC28" s="178">
        <v>1</v>
      </c>
      <c r="AD28" s="178">
        <v>2</v>
      </c>
      <c r="AE28" s="179">
        <v>3</v>
      </c>
    </row>
    <row r="29" spans="1:31" ht="20.25" customHeight="1">
      <c r="A29" s="123"/>
      <c r="C29" s="137" t="s">
        <v>206</v>
      </c>
      <c r="D29" s="138"/>
      <c r="E29" s="139">
        <f>+E12+E15</f>
        <v>127.17777777777769</v>
      </c>
      <c r="F29" s="139">
        <f t="shared" ref="F29:G29" si="0">+F12+F15</f>
        <v>153.98488888888869</v>
      </c>
      <c r="G29" s="140">
        <f t="shared" si="0"/>
        <v>161.06428444444441</v>
      </c>
      <c r="K29" s="137" t="s">
        <v>206</v>
      </c>
      <c r="L29" s="138"/>
      <c r="M29" s="139">
        <f>+M12+M15</f>
        <v>82.866666666666561</v>
      </c>
      <c r="N29" s="139">
        <f t="shared" ref="N29:O29" si="1">+N12+N15</f>
        <v>143.37777777777774</v>
      </c>
      <c r="O29" s="140">
        <f t="shared" si="1"/>
        <v>187.31111111111113</v>
      </c>
      <c r="S29" s="137" t="s">
        <v>206</v>
      </c>
      <c r="T29" s="138"/>
      <c r="U29" s="139">
        <f>+U12+U15</f>
        <v>30.149999999999991</v>
      </c>
      <c r="V29" s="139">
        <f t="shared" ref="V29:W29" si="2">+V12+V15</f>
        <v>62.642399999999995</v>
      </c>
      <c r="W29" s="140">
        <f t="shared" si="2"/>
        <v>86.937728000000035</v>
      </c>
      <c r="AA29" s="137" t="s">
        <v>206</v>
      </c>
      <c r="AB29" s="138"/>
      <c r="AC29" s="139">
        <f>+AC12+AC15</f>
        <v>6.0000000000002274E-2</v>
      </c>
      <c r="AD29" s="139">
        <f t="shared" ref="AD29:AE29" si="3">+AD12+AD15</f>
        <v>26.100999999999999</v>
      </c>
      <c r="AE29" s="140">
        <f t="shared" si="3"/>
        <v>27.168040000000005</v>
      </c>
    </row>
    <row r="30" spans="1:31" ht="27" hidden="1" customHeight="1" outlineLevel="1">
      <c r="A30" s="124"/>
      <c r="C30" s="127" t="s">
        <v>208</v>
      </c>
      <c r="D30" s="128"/>
      <c r="E30" s="129">
        <f>+E14</f>
        <v>76.659911111111057</v>
      </c>
      <c r="F30" s="129">
        <f t="shared" ref="F30:G30" si="4">+F14</f>
        <v>94.620675555555437</v>
      </c>
      <c r="G30" s="130">
        <f t="shared" si="4"/>
        <v>99.36387057777776</v>
      </c>
      <c r="K30" s="127" t="s">
        <v>208</v>
      </c>
      <c r="L30" s="128"/>
      <c r="M30" s="129">
        <f>+M14</f>
        <v>46.971466666666586</v>
      </c>
      <c r="N30" s="129">
        <f t="shared" ref="N30:O30" si="5">+N14</f>
        <v>87.513911111111085</v>
      </c>
      <c r="O30" s="130">
        <f t="shared" si="5"/>
        <v>116.94924444444446</v>
      </c>
      <c r="S30" s="127" t="s">
        <v>208</v>
      </c>
      <c r="T30" s="128"/>
      <c r="U30" s="129">
        <f>+U14</f>
        <v>-12.38333333333334</v>
      </c>
      <c r="V30" s="129">
        <f t="shared" ref="V30:W30" si="6">+V14</f>
        <v>13.473074666666665</v>
      </c>
      <c r="W30" s="130">
        <f t="shared" si="6"/>
        <v>29.750944426666692</v>
      </c>
      <c r="AA30" s="127" t="s">
        <v>208</v>
      </c>
      <c r="AB30" s="128"/>
      <c r="AC30" s="129">
        <f>+AC14</f>
        <v>-42.473333333333329</v>
      </c>
      <c r="AD30" s="129">
        <f t="shared" ref="AD30:AE30" si="7">+AD14</f>
        <v>-16.432333333333332</v>
      </c>
      <c r="AE30" s="130">
        <f t="shared" si="7"/>
        <v>-15.365293333333327</v>
      </c>
    </row>
    <row r="31" spans="1:31" ht="16.5" hidden="1" customHeight="1" outlineLevel="1">
      <c r="A31" s="124"/>
      <c r="C31" s="134" t="s">
        <v>209</v>
      </c>
      <c r="D31" s="131"/>
      <c r="E31" s="132">
        <f>-D17</f>
        <v>127.6</v>
      </c>
      <c r="F31" s="132">
        <f>-(D17+E15)</f>
        <v>114.83999999999999</v>
      </c>
      <c r="G31" s="133">
        <f>-(D17+F15+G15)</f>
        <v>102.07999999999998</v>
      </c>
      <c r="K31" s="134" t="s">
        <v>209</v>
      </c>
      <c r="L31" s="131"/>
      <c r="M31" s="132">
        <f>-L17</f>
        <v>127.6</v>
      </c>
      <c r="N31" s="132">
        <f>-(L17+M15)</f>
        <v>114.83999999999999</v>
      </c>
      <c r="O31" s="133">
        <f>-(L17+N15+O15)</f>
        <v>102.07999999999998</v>
      </c>
      <c r="S31" s="134" t="s">
        <v>209</v>
      </c>
      <c r="T31" s="131"/>
      <c r="U31" s="132">
        <f>-T17</f>
        <v>127.6</v>
      </c>
      <c r="V31" s="132">
        <f>-(T17+U15)</f>
        <v>85.066666666666663</v>
      </c>
      <c r="W31" s="133">
        <f>-(T17+V15+W15)</f>
        <v>42.533333333333331</v>
      </c>
      <c r="AA31" s="134" t="s">
        <v>209</v>
      </c>
      <c r="AB31" s="131"/>
      <c r="AC31" s="132">
        <f>-AB17</f>
        <v>127.6</v>
      </c>
      <c r="AD31" s="132">
        <f>-(AB17+AC15)</f>
        <v>85.066666666666663</v>
      </c>
      <c r="AE31" s="133">
        <f>-(AB17+AD15+AE15)</f>
        <v>42.533333333333331</v>
      </c>
    </row>
    <row r="32" spans="1:31" ht="26.25" hidden="1" customHeight="1" outlineLevel="1">
      <c r="C32" s="134" t="s">
        <v>210</v>
      </c>
      <c r="D32" s="131"/>
      <c r="E32" s="135">
        <f>+E31*'Datos de entrada'!$D$14</f>
        <v>13.525599999999999</v>
      </c>
      <c r="F32" s="135">
        <f>+F31*'Datos de entrada'!$D$14</f>
        <v>12.173039999999999</v>
      </c>
      <c r="G32" s="136">
        <f>+G31*'Datos de entrada'!$D$14</f>
        <v>10.820479999999998</v>
      </c>
      <c r="K32" s="134" t="s">
        <v>210</v>
      </c>
      <c r="L32" s="131"/>
      <c r="M32" s="135">
        <f>+M31*'Datos de entrada'!$D$14</f>
        <v>13.525599999999999</v>
      </c>
      <c r="N32" s="135">
        <f>+N31*'Datos de entrada'!$D$14</f>
        <v>12.173039999999999</v>
      </c>
      <c r="O32" s="136">
        <f>+O31*'Datos de entrada'!$D$14</f>
        <v>10.820479999999998</v>
      </c>
      <c r="S32" s="134" t="s">
        <v>210</v>
      </c>
      <c r="T32" s="131"/>
      <c r="U32" s="135">
        <f>+U31*'Datos de entrada'!$D$14</f>
        <v>13.525599999999999</v>
      </c>
      <c r="V32" s="135">
        <f>+V31*'Datos de entrada'!$D$14</f>
        <v>9.0170666666666666</v>
      </c>
      <c r="W32" s="136">
        <f>+W31*'Datos de entrada'!$D$14</f>
        <v>4.5085333333333333</v>
      </c>
      <c r="AA32" s="134" t="s">
        <v>210</v>
      </c>
      <c r="AB32" s="131"/>
      <c r="AC32" s="135">
        <f>+AC31*'Datos de entrada'!$D$14</f>
        <v>13.525599999999999</v>
      </c>
      <c r="AD32" s="135">
        <f>+AD31*'Datos de entrada'!$D$14</f>
        <v>9.0170666666666666</v>
      </c>
      <c r="AE32" s="136">
        <f>+AE31*'Datos de entrada'!$D$14</f>
        <v>4.5085333333333333</v>
      </c>
    </row>
    <row r="33" spans="3:31" ht="20.25" customHeight="1" collapsed="1">
      <c r="C33" s="141" t="s">
        <v>207</v>
      </c>
      <c r="D33" s="142"/>
      <c r="E33" s="143">
        <f>+E14-E32</f>
        <v>63.13431111111106</v>
      </c>
      <c r="F33" s="143">
        <f>+F14-F32</f>
        <v>82.447635555555436</v>
      </c>
      <c r="G33" s="144">
        <f>+G14-G32</f>
        <v>88.543390577777757</v>
      </c>
      <c r="H33" s="125">
        <f>+H14-H32</f>
        <v>0</v>
      </c>
      <c r="K33" s="141" t="s">
        <v>207</v>
      </c>
      <c r="L33" s="142"/>
      <c r="M33" s="143">
        <f>+M14-M32</f>
        <v>33.445866666666589</v>
      </c>
      <c r="N33" s="143">
        <f>+N14-N32</f>
        <v>75.340871111111085</v>
      </c>
      <c r="O33" s="144">
        <f>+O14-O32</f>
        <v>106.12876444444446</v>
      </c>
      <c r="S33" s="141" t="s">
        <v>207</v>
      </c>
      <c r="T33" s="142"/>
      <c r="U33" s="143">
        <f>+U14-U32</f>
        <v>-25.908933333333337</v>
      </c>
      <c r="V33" s="143">
        <f>+V14-V32</f>
        <v>4.4560079999999989</v>
      </c>
      <c r="W33" s="144">
        <f>+W14-W32</f>
        <v>25.242411093333359</v>
      </c>
      <c r="AA33" s="141" t="s">
        <v>207</v>
      </c>
      <c r="AB33" s="142"/>
      <c r="AC33" s="143">
        <f>+AC14-AC32</f>
        <v>-55.998933333333326</v>
      </c>
      <c r="AD33" s="143">
        <f>+AD14-AD32</f>
        <v>-25.449399999999997</v>
      </c>
      <c r="AE33" s="144">
        <f>+AE14-AE32</f>
        <v>-19.873826666666659</v>
      </c>
    </row>
    <row r="34" spans="3:31" ht="26.25" customHeight="1"/>
  </sheetData>
  <sheetProtection password="CDD2" sheet="1" objects="1" scenarios="1"/>
  <mergeCells count="25">
    <mergeCell ref="C2:AE2"/>
    <mergeCell ref="C5:G5"/>
    <mergeCell ref="C22:G22"/>
    <mergeCell ref="K5:O5"/>
    <mergeCell ref="K7:K8"/>
    <mergeCell ref="L7:O7"/>
    <mergeCell ref="K22:O22"/>
    <mergeCell ref="C7:C8"/>
    <mergeCell ref="D7:G7"/>
    <mergeCell ref="S5:W5"/>
    <mergeCell ref="S7:S8"/>
    <mergeCell ref="T7:W7"/>
    <mergeCell ref="S22:W22"/>
    <mergeCell ref="AA5:AE5"/>
    <mergeCell ref="AA7:AA8"/>
    <mergeCell ref="AB7:AE7"/>
    <mergeCell ref="AC27:AE27"/>
    <mergeCell ref="AA22:AE22"/>
    <mergeCell ref="C27:C28"/>
    <mergeCell ref="K27:K28"/>
    <mergeCell ref="S27:S28"/>
    <mergeCell ref="AA27:AA28"/>
    <mergeCell ref="E27:G27"/>
    <mergeCell ref="M27:O27"/>
    <mergeCell ref="U27:W27"/>
  </mergeCells>
  <hyperlinks>
    <hyperlink ref="C1" location="Portada!A1" display="PÁGINA INICIO"/>
  </hyperlinks>
  <pageMargins left="0.75" right="0.75" top="1" bottom="1" header="0" footer="0"/>
  <pageSetup orientation="portrait" r:id="rId1"/>
  <headerFooter alignWithMargins="0"/>
  <ignoredErrors>
    <ignoredError sqref="D20:G20 E15:AB15 AC15:AE1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1:J25"/>
  <sheetViews>
    <sheetView showGridLines="0" workbookViewId="0"/>
  </sheetViews>
  <sheetFormatPr baseColWidth="10" defaultColWidth="0" defaultRowHeight="15" zeroHeight="1"/>
  <cols>
    <col min="1" max="1" width="11.42578125" customWidth="1"/>
    <col min="2" max="2" width="12.7109375" customWidth="1"/>
    <col min="3" max="3" width="10.85546875" customWidth="1"/>
    <col min="4" max="9" width="10.42578125" customWidth="1"/>
    <col min="10" max="10" width="6.28515625" customWidth="1"/>
    <col min="11" max="16384" width="11.42578125" hidden="1"/>
  </cols>
  <sheetData>
    <row r="1" spans="1:10">
      <c r="A1" s="122" t="s">
        <v>248</v>
      </c>
    </row>
    <row r="2" spans="1:10" ht="15.75">
      <c r="B2" s="214" t="s">
        <v>247</v>
      </c>
      <c r="C2" s="214"/>
      <c r="D2" s="214"/>
      <c r="E2" s="214"/>
      <c r="F2" s="214"/>
      <c r="G2" s="214"/>
      <c r="H2" s="214"/>
      <c r="I2" s="214"/>
    </row>
    <row r="3" spans="1:10">
      <c r="I3" s="210"/>
      <c r="J3" s="210"/>
    </row>
    <row r="4" spans="1:10" ht="15" customHeight="1">
      <c r="B4" s="208" t="s">
        <v>238</v>
      </c>
      <c r="C4" s="211" t="s">
        <v>180</v>
      </c>
      <c r="D4" s="212"/>
      <c r="E4" s="212"/>
      <c r="F4" s="212"/>
      <c r="G4" s="212"/>
      <c r="H4" s="212"/>
      <c r="I4" s="213"/>
      <c r="J4" s="96"/>
    </row>
    <row r="5" spans="1:10" ht="47.25">
      <c r="B5" s="209"/>
      <c r="C5" s="184" t="s">
        <v>200</v>
      </c>
      <c r="D5" s="185" t="s">
        <v>241</v>
      </c>
      <c r="E5" s="185" t="s">
        <v>181</v>
      </c>
      <c r="F5" s="185" t="s">
        <v>242</v>
      </c>
      <c r="G5" s="185" t="s">
        <v>243</v>
      </c>
      <c r="H5" s="185" t="s">
        <v>240</v>
      </c>
      <c r="I5" s="186" t="s">
        <v>239</v>
      </c>
    </row>
    <row r="6" spans="1:10" s="53" customFormat="1" ht="19.5" customHeight="1">
      <c r="B6" s="183" t="s">
        <v>211</v>
      </c>
      <c r="C6" s="119">
        <f>+'Evaluación de escenarios'!C24</f>
        <v>0.5193760915386928</v>
      </c>
      <c r="D6" s="120">
        <f>+'Evaluación de escenarios'!D24</f>
        <v>123.91068047648949</v>
      </c>
      <c r="E6" s="119">
        <f>+'Evaluación de escenarios'!E24</f>
        <v>0.58303046452689666</v>
      </c>
      <c r="F6" s="121">
        <f>+'Evaluación de escenarios'!F24</f>
        <v>1.3555582854303774</v>
      </c>
      <c r="G6" s="121">
        <f>+'Evaluación de escenarios'!G24</f>
        <v>1.532558503801968</v>
      </c>
      <c r="H6" s="181">
        <f>'Evaluación de escenarios'!E29+NPV('Datos de entrada'!D14,'Evaluación de escenarios'!F29:G29)</f>
        <v>398.07527552600885</v>
      </c>
      <c r="I6" s="190">
        <f>'Evaluación de escenarios'!E33+NPV('Datos de entrada'!D14,'Evaluación de escenarios'!F33:G33)</f>
        <v>210.06464630580945</v>
      </c>
    </row>
    <row r="7" spans="1:10" s="53" customFormat="1" ht="19.5" customHeight="1">
      <c r="B7" s="182" t="s">
        <v>217</v>
      </c>
      <c r="C7" s="119">
        <f>+'Evaluación de escenarios'!K24</f>
        <v>0.3182348690153563</v>
      </c>
      <c r="D7" s="120">
        <f>+'Evaluación de escenarios'!L24</f>
        <v>104.25608591853677</v>
      </c>
      <c r="E7" s="119">
        <f>+'Evaluación de escenarios'!M24</f>
        <v>0.47156003638962807</v>
      </c>
      <c r="F7" s="121">
        <f>+'Evaluación de escenarios'!N24</f>
        <v>1.6768314168790117</v>
      </c>
      <c r="G7" s="121">
        <f>+'Evaluación de escenarios'!O24</f>
        <v>1.8977600501382228</v>
      </c>
      <c r="H7" s="181">
        <f>'Evaluación de escenarios'!M29+NPV('Datos de entrada'!D14,'Evaluación de escenarios'!N29:O29)</f>
        <v>365.63052689750771</v>
      </c>
      <c r="I7" s="190">
        <f>'Evaluación de escenarios'!M33+NPV('Datos de entrada'!D14,'Evaluación de escenarios'!N33:O33)</f>
        <v>188.32666472471368</v>
      </c>
    </row>
    <row r="8" spans="1:10" s="53" customFormat="1" ht="19.5" customHeight="1">
      <c r="B8" s="182" t="s">
        <v>218</v>
      </c>
      <c r="C8" s="119">
        <f>+'Evaluación de escenarios'!S24</f>
        <v>-8.3897922312556508E-2</v>
      </c>
      <c r="D8" s="120">
        <f>+'Evaluación de escenarios'!T24</f>
        <v>-1.1249797772046009</v>
      </c>
      <c r="E8" s="119">
        <f>+'Evaluación de escenarios'!U24</f>
        <v>0.10157329004613563</v>
      </c>
      <c r="F8" s="121">
        <f>+'Evaluación de escenarios'!V24</f>
        <v>2.5733417180649161</v>
      </c>
      <c r="G8" s="121" t="b">
        <f>+'Evaluación de escenarios'!W24</f>
        <v>0</v>
      </c>
      <c r="H8" s="181">
        <f>'Evaluación de escenarios'!U29+NPV('Datos de entrada'!D14,'Evaluación de escenarios'!V29:W29)</f>
        <v>157.86061544951261</v>
      </c>
      <c r="I8" s="190">
        <f>'Evaluación de escenarios'!U33+NPV('Datos de entrada'!D14,'Evaluación de escenarios'!V33:W33)</f>
        <v>-1.2442276335882703</v>
      </c>
    </row>
    <row r="9" spans="1:10" s="53" customFormat="1" ht="19.5" customHeight="1">
      <c r="B9" s="182" t="s">
        <v>219</v>
      </c>
      <c r="C9" s="119">
        <f>+'Evaluación de escenarios'!AA24</f>
        <v>-0.28775971093044261</v>
      </c>
      <c r="D9" s="120">
        <f>+'Evaluación de escenarios'!AB24</f>
        <v>-86.126734444753268</v>
      </c>
      <c r="E9" s="119">
        <f>+'Evaluación de escenarios'!AC24</f>
        <v>-0.28963715416207575</v>
      </c>
      <c r="F9" s="121" t="b">
        <f>+'Evaluación de escenarios'!AD24</f>
        <v>0</v>
      </c>
      <c r="G9" s="121" t="b">
        <f>+'Evaluación de escenarios'!AE24</f>
        <v>0</v>
      </c>
      <c r="H9" s="181">
        <f>'Evaluación de escenarios'!AC29+NPV('Datos de entrada'!D14,'Evaluación de escenarios'!AD29:AE29)</f>
        <v>45.869431704102887</v>
      </c>
      <c r="I9" s="190">
        <f>'Evaluación de escenarios'!AC33+NPV('Datos de entrada'!D14,'Evaluación de escenarios'!AD33:AE33)</f>
        <v>-95.256168295897083</v>
      </c>
    </row>
    <row r="10" spans="1:10" s="56" customFormat="1">
      <c r="C10" s="117"/>
      <c r="D10" s="118"/>
      <c r="E10" s="117"/>
      <c r="F10" s="117"/>
      <c r="G10" s="117"/>
      <c r="H10" s="117"/>
      <c r="I10" s="189"/>
    </row>
    <row r="11" spans="1:10">
      <c r="C11" s="117"/>
      <c r="D11" s="118"/>
      <c r="E11" s="117"/>
      <c r="F11" s="117"/>
      <c r="G11" s="117"/>
      <c r="H11" s="96"/>
    </row>
    <row r="12" spans="1:10" hidden="1">
      <c r="B12" s="56"/>
      <c r="C12" s="117"/>
      <c r="D12" s="118"/>
      <c r="E12" s="117"/>
      <c r="F12" s="117"/>
      <c r="G12" s="117"/>
      <c r="H12" s="96"/>
    </row>
    <row r="13" spans="1:10" hidden="1">
      <c r="B13" s="56"/>
      <c r="C13" s="117"/>
      <c r="D13" s="117"/>
      <c r="E13" s="117"/>
      <c r="F13" s="117"/>
      <c r="G13" s="117"/>
      <c r="H13" s="96"/>
    </row>
    <row r="14" spans="1:10" hidden="1">
      <c r="C14" s="96"/>
      <c r="D14" s="96"/>
      <c r="E14" s="96"/>
      <c r="F14" s="96"/>
      <c r="G14" s="96"/>
      <c r="H14" s="96"/>
    </row>
    <row r="15" spans="1:10" hidden="1"/>
    <row r="16" spans="1:10" hidden="1"/>
    <row r="17" hidden="1"/>
    <row r="18" hidden="1"/>
    <row r="19" hidden="1"/>
    <row r="20" hidden="1"/>
    <row r="21" hidden="1"/>
    <row r="22" hidden="1"/>
    <row r="23" hidden="1"/>
    <row r="24" hidden="1"/>
    <row r="25" hidden="1"/>
  </sheetData>
  <sheetProtection password="CDD2" sheet="1" objects="1" scenarios="1"/>
  <mergeCells count="4">
    <mergeCell ref="B4:B5"/>
    <mergeCell ref="I3:J3"/>
    <mergeCell ref="C4:I4"/>
    <mergeCell ref="B2:I2"/>
  </mergeCells>
  <hyperlinks>
    <hyperlink ref="A1" location="Portada!A1" display="PÁGINA INICIO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MVTO PATR</vt:lpstr>
      <vt:lpstr>uba</vt:lpstr>
      <vt:lpstr>Portada</vt:lpstr>
      <vt:lpstr>Datos de entrada</vt:lpstr>
      <vt:lpstr>Evaluación de escenarios</vt:lpstr>
      <vt:lpstr>Comparación resultados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lmesa</dc:creator>
  <cp:lastModifiedBy>LTnjrodrigue</cp:lastModifiedBy>
  <cp:lastPrinted>2009-08-05T12:36:50Z</cp:lastPrinted>
  <dcterms:created xsi:type="dcterms:W3CDTF">2009-02-02T16:03:41Z</dcterms:created>
  <dcterms:modified xsi:type="dcterms:W3CDTF">2011-08-26T06:09:43Z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Sistema de Información gerencial.xlsx</vt:lpwstr>
  </property>
</Properties>
</file>