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18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19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0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1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2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.xml" ContentType="application/vnd.openxmlformats-officedocument.drawing+xml"/>
  <Override PartName="/xl/charts/chart2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2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2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jcbaronr/Desktop/TESIS/Entrega/"/>
    </mc:Choice>
  </mc:AlternateContent>
  <xr:revisionPtr revIDLastSave="0" documentId="8_{4B838E58-EE62-1F4A-8DAD-D8604E6BC6CE}" xr6:coauthVersionLast="47" xr6:coauthVersionMax="47" xr10:uidLastSave="{00000000-0000-0000-0000-000000000000}"/>
  <bookViews>
    <workbookView xWindow="0" yWindow="500" windowWidth="28800" windowHeight="15920" xr2:uid="{03E7895C-4927-FE4B-8EBE-979B3E02D092}"/>
  </bookViews>
  <sheets>
    <sheet name="Datos" sheetId="6" r:id="rId1"/>
    <sheet name="Informacion" sheetId="7" r:id="rId2"/>
    <sheet name="Promedio por Fondo" sheetId="44" r:id="rId3"/>
    <sheet name="Resumen SFDR" sheetId="26" r:id="rId4"/>
    <sheet name="Correlacion" sheetId="28" r:id="rId5"/>
    <sheet name="PDM Vol" sheetId="42" r:id="rId6"/>
    <sheet name="PDM Retorno" sheetId="43" r:id="rId7"/>
    <sheet name="Sectores" sheetId="31" r:id="rId8"/>
    <sheet name="Sectores Espe." sheetId="45" r:id="rId9"/>
  </sheets>
  <definedNames>
    <definedName name="_xlnm._FilterDatabase" localSheetId="0" hidden="1">Datos!$A$1:$C$1</definedName>
    <definedName name="_xlnm._FilterDatabase" localSheetId="1" hidden="1">Informacion!$A$1:$U$1</definedName>
    <definedName name="_xlnm._FilterDatabase" localSheetId="2" hidden="1">'Promedio por Fondo'!$A$3:$D$3</definedName>
    <definedName name="_xlnm._FilterDatabase" localSheetId="7" hidden="1">Sectores!$A$3:$D$3</definedName>
    <definedName name="_xlchart.v1.0" hidden="1">'Resumen SFDR'!$B$31:$B$45</definedName>
    <definedName name="_xlchart.v1.1" hidden="1">'Resumen SFDR'!$C$31:$C$45</definedName>
    <definedName name="_xlchart.v1.10" hidden="1">'Sectores Espe.'!$C$2:$C$8</definedName>
    <definedName name="_xlchart.v1.11" hidden="1">'Sectores Espe.'!$D$2:$D$8</definedName>
    <definedName name="_xlchart.v1.2" hidden="1">'Resumen SFDR'!$B$31:$B$45</definedName>
    <definedName name="_xlchart.v1.3" hidden="1">'Resumen SFDR'!$D$31:$D$45</definedName>
    <definedName name="_xlchart.v1.8" hidden="1">'Sectores Espe.'!$A$2:$A$8</definedName>
    <definedName name="_xlchart.v1.9" hidden="1">'Sectores Espe.'!$B$2:$B$8</definedName>
    <definedName name="_xlchart.v2.4" hidden="1">'Sectores Espe.'!$A$2:$A$8</definedName>
    <definedName name="_xlchart.v2.5" hidden="1">'Sectores Espe.'!$B$2:$B$8</definedName>
    <definedName name="_xlchart.v2.6" hidden="1">'Sectores Espe.'!$C$2:$C$8</definedName>
    <definedName name="_xlchart.v2.7" hidden="1">'Sectores Espe.'!$D$2:$D$8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26" l="1"/>
  <c r="G22" i="26"/>
  <c r="G23" i="26"/>
  <c r="G24" i="26"/>
  <c r="G25" i="26"/>
  <c r="G26" i="26"/>
  <c r="G17" i="26"/>
  <c r="G8" i="26"/>
  <c r="AD21" i="42"/>
  <c r="AD26" i="42"/>
  <c r="W21" i="43"/>
  <c r="AA13" i="43"/>
  <c r="Q112" i="7" l="1"/>
  <c r="T112" i="7" s="1"/>
  <c r="Q111" i="7"/>
  <c r="T111" i="7" s="1"/>
  <c r="Q110" i="7"/>
  <c r="T110" i="7" s="1"/>
  <c r="Q109" i="7"/>
  <c r="T109" i="7" s="1"/>
  <c r="Q108" i="7"/>
  <c r="T108" i="7" s="1"/>
  <c r="C25" i="28"/>
  <c r="U17" i="26" a="1"/>
  <c r="U17" i="26" s="1"/>
  <c r="V17" i="26" a="1"/>
  <c r="V17" i="26" s="1"/>
  <c r="V3" i="26" a="1"/>
  <c r="V3" i="26" s="1"/>
  <c r="U3" i="26" a="1"/>
  <c r="U3" i="26" s="1"/>
  <c r="AE17" i="43"/>
  <c r="AD17" i="43"/>
  <c r="AF22" i="43" s="1"/>
  <c r="AC17" i="43"/>
  <c r="AE22" i="43" s="1"/>
  <c r="X17" i="43"/>
  <c r="W17" i="43"/>
  <c r="Y22" i="43" s="1"/>
  <c r="V17" i="43"/>
  <c r="Q17" i="43"/>
  <c r="P17" i="43"/>
  <c r="O17" i="43"/>
  <c r="P22" i="43" s="1"/>
  <c r="J17" i="43"/>
  <c r="I17" i="43"/>
  <c r="K22" i="43" s="1"/>
  <c r="H17" i="43"/>
  <c r="C17" i="43"/>
  <c r="B17" i="43"/>
  <c r="D22" i="43" s="1"/>
  <c r="A17" i="43"/>
  <c r="AH13" i="43"/>
  <c r="AG13" i="43"/>
  <c r="AF13" i="43"/>
  <c r="AE13" i="43"/>
  <c r="AD13" i="43"/>
  <c r="AF21" i="43" s="1"/>
  <c r="AF26" i="43" s="1"/>
  <c r="AC13" i="43"/>
  <c r="Z13" i="43"/>
  <c r="Y13" i="43"/>
  <c r="X13" i="43"/>
  <c r="Y21" i="43" s="1"/>
  <c r="Y26" i="43" s="1"/>
  <c r="W13" i="43"/>
  <c r="V13" i="43"/>
  <c r="T13" i="43"/>
  <c r="S13" i="43"/>
  <c r="R13" i="43"/>
  <c r="Q13" i="43"/>
  <c r="P13" i="43"/>
  <c r="O13" i="43"/>
  <c r="Q21" i="43" s="1"/>
  <c r="Q26" i="43" s="1"/>
  <c r="M13" i="43"/>
  <c r="L13" i="43"/>
  <c r="K13" i="43"/>
  <c r="J13" i="43"/>
  <c r="I13" i="43"/>
  <c r="H13" i="43"/>
  <c r="F13" i="43"/>
  <c r="E13" i="43"/>
  <c r="D13" i="43"/>
  <c r="C13" i="43"/>
  <c r="B13" i="43"/>
  <c r="A13" i="43"/>
  <c r="AO9" i="43"/>
  <c r="AM9" i="43"/>
  <c r="AK9" i="43"/>
  <c r="AO8" i="43"/>
  <c r="AM8" i="43"/>
  <c r="AK8" i="43"/>
  <c r="AO7" i="43"/>
  <c r="AM7" i="43"/>
  <c r="AK7" i="43"/>
  <c r="AO6" i="43"/>
  <c r="AM6" i="43"/>
  <c r="AK6" i="43"/>
  <c r="AO5" i="43"/>
  <c r="AM5" i="43"/>
  <c r="AK5" i="43"/>
  <c r="AO4" i="43"/>
  <c r="AM4" i="43"/>
  <c r="AK4" i="43"/>
  <c r="AO3" i="43"/>
  <c r="AM3" i="43"/>
  <c r="AN13" i="43" s="1"/>
  <c r="AK3" i="43"/>
  <c r="AE17" i="42"/>
  <c r="AD17" i="42"/>
  <c r="AC17" i="42"/>
  <c r="AE22" i="42" s="1"/>
  <c r="X17" i="42"/>
  <c r="W17" i="42"/>
  <c r="Y22" i="42" s="1"/>
  <c r="V17" i="42"/>
  <c r="Q17" i="42"/>
  <c r="P17" i="42"/>
  <c r="R22" i="42" s="1"/>
  <c r="O17" i="42"/>
  <c r="J17" i="42"/>
  <c r="I17" i="42"/>
  <c r="H17" i="42"/>
  <c r="I22" i="42" s="1"/>
  <c r="C17" i="42"/>
  <c r="B17" i="42"/>
  <c r="A17" i="42"/>
  <c r="AH13" i="42"/>
  <c r="AG13" i="42"/>
  <c r="AF13" i="42"/>
  <c r="AE13" i="42"/>
  <c r="AD13" i="42"/>
  <c r="AC13" i="42"/>
  <c r="AE21" i="42" s="1"/>
  <c r="AE26" i="42" s="1"/>
  <c r="AA13" i="42"/>
  <c r="Z13" i="42"/>
  <c r="Y13" i="42"/>
  <c r="X13" i="42"/>
  <c r="W13" i="42"/>
  <c r="Y21" i="42" s="1"/>
  <c r="Y26" i="42" s="1"/>
  <c r="V13" i="42"/>
  <c r="X21" i="42" s="1"/>
  <c r="X26" i="42" s="1"/>
  <c r="T13" i="42"/>
  <c r="S13" i="42"/>
  <c r="R13" i="42"/>
  <c r="Q13" i="42"/>
  <c r="P13" i="42"/>
  <c r="O13" i="42"/>
  <c r="Q21" i="42" s="1"/>
  <c r="Q26" i="42" s="1"/>
  <c r="M13" i="42"/>
  <c r="L13" i="42"/>
  <c r="K13" i="42"/>
  <c r="J13" i="42"/>
  <c r="I13" i="42"/>
  <c r="H13" i="42"/>
  <c r="F13" i="42"/>
  <c r="E13" i="42"/>
  <c r="D13" i="42"/>
  <c r="C13" i="42"/>
  <c r="B13" i="42"/>
  <c r="D21" i="42" s="1"/>
  <c r="D26" i="42" s="1"/>
  <c r="A13" i="42"/>
  <c r="C21" i="42" s="1"/>
  <c r="C26" i="42" s="1"/>
  <c r="AO9" i="42"/>
  <c r="AM9" i="42"/>
  <c r="AK9" i="42"/>
  <c r="AO8" i="42"/>
  <c r="AM8" i="42"/>
  <c r="AK8" i="42"/>
  <c r="AO7" i="42"/>
  <c r="AM7" i="42"/>
  <c r="AK7" i="42"/>
  <c r="AO6" i="42"/>
  <c r="AM6" i="42"/>
  <c r="AK6" i="42"/>
  <c r="AO5" i="42"/>
  <c r="AM5" i="42"/>
  <c r="AK5" i="42"/>
  <c r="AO4" i="42"/>
  <c r="AM4" i="42"/>
  <c r="AK4" i="42"/>
  <c r="AO3" i="42"/>
  <c r="AM3" i="42"/>
  <c r="AK3" i="42"/>
  <c r="AJ17" i="42" s="1"/>
  <c r="K22" i="42" l="1"/>
  <c r="AF22" i="42"/>
  <c r="Q22" i="42"/>
  <c r="AN13" i="42"/>
  <c r="AM13" i="42"/>
  <c r="AO13" i="42"/>
  <c r="AK13" i="42"/>
  <c r="C22" i="42"/>
  <c r="AL13" i="42"/>
  <c r="R21" i="42"/>
  <c r="R26" i="42" s="1"/>
  <c r="J21" i="42"/>
  <c r="J26" i="42" s="1"/>
  <c r="K21" i="42"/>
  <c r="K26" i="42" s="1"/>
  <c r="D22" i="42"/>
  <c r="X22" i="42"/>
  <c r="AF21" i="42"/>
  <c r="AF26" i="42" s="1"/>
  <c r="W22" i="43"/>
  <c r="R21" i="43"/>
  <c r="R26" i="43" s="1"/>
  <c r="B22" i="43"/>
  <c r="AE21" i="43"/>
  <c r="AE26" i="43" s="1"/>
  <c r="AO13" i="43"/>
  <c r="I21" i="43"/>
  <c r="I26" i="43" s="1"/>
  <c r="K21" i="43"/>
  <c r="K26" i="43" s="1"/>
  <c r="I22" i="43"/>
  <c r="AD22" i="43"/>
  <c r="AJ13" i="43"/>
  <c r="AJ17" i="43"/>
  <c r="R22" i="43"/>
  <c r="J22" i="43"/>
  <c r="AL22" i="43"/>
  <c r="P21" i="43"/>
  <c r="P26" i="43" s="1"/>
  <c r="AK17" i="43"/>
  <c r="B21" i="43"/>
  <c r="B26" i="43" s="1"/>
  <c r="AK13" i="43"/>
  <c r="W26" i="43"/>
  <c r="Q22" i="43"/>
  <c r="D21" i="43"/>
  <c r="D26" i="43" s="1"/>
  <c r="AM13" i="43"/>
  <c r="C22" i="43"/>
  <c r="J21" i="43"/>
  <c r="J26" i="43" s="1"/>
  <c r="AD21" i="43"/>
  <c r="AD26" i="43" s="1"/>
  <c r="X22" i="43"/>
  <c r="AL17" i="43"/>
  <c r="C21" i="43"/>
  <c r="C26" i="43" s="1"/>
  <c r="AL13" i="43"/>
  <c r="AL21" i="43" s="1"/>
  <c r="AL26" i="43" s="1"/>
  <c r="X21" i="43"/>
  <c r="X26" i="43" s="1"/>
  <c r="AK17" i="42"/>
  <c r="P21" i="42"/>
  <c r="P26" i="42" s="1"/>
  <c r="J22" i="42"/>
  <c r="AD22" i="42"/>
  <c r="AL17" i="42"/>
  <c r="AL22" i="42" s="1"/>
  <c r="AJ13" i="42"/>
  <c r="B21" i="42"/>
  <c r="B26" i="42" s="1"/>
  <c r="P22" i="42"/>
  <c r="W21" i="42"/>
  <c r="W26" i="42" s="1"/>
  <c r="AK22" i="42"/>
  <c r="B22" i="42"/>
  <c r="I21" i="42"/>
  <c r="I26" i="42" s="1"/>
  <c r="W22" i="42"/>
  <c r="B3" i="26"/>
  <c r="D45" i="26"/>
  <c r="C45" i="26"/>
  <c r="D44" i="26"/>
  <c r="C44" i="26"/>
  <c r="D43" i="26"/>
  <c r="C43" i="26"/>
  <c r="D42" i="26"/>
  <c r="C42" i="26"/>
  <c r="D41" i="26"/>
  <c r="C41" i="26"/>
  <c r="D40" i="26"/>
  <c r="C40" i="26"/>
  <c r="D39" i="26"/>
  <c r="C39" i="26"/>
  <c r="D38" i="26"/>
  <c r="C38" i="26"/>
  <c r="D37" i="26"/>
  <c r="C37" i="26"/>
  <c r="D36" i="26"/>
  <c r="C36" i="26"/>
  <c r="D35" i="26"/>
  <c r="C35" i="26"/>
  <c r="D34" i="26"/>
  <c r="C34" i="26"/>
  <c r="D33" i="26"/>
  <c r="C33" i="26"/>
  <c r="D32" i="26"/>
  <c r="C32" i="26"/>
  <c r="D31" i="26"/>
  <c r="C31" i="26"/>
  <c r="D61" i="28"/>
  <c r="C61" i="28"/>
  <c r="D60" i="28"/>
  <c r="C60" i="28"/>
  <c r="D59" i="28"/>
  <c r="C59" i="28"/>
  <c r="D58" i="28"/>
  <c r="C58" i="28"/>
  <c r="D57" i="28"/>
  <c r="C57" i="28"/>
  <c r="D56" i="28"/>
  <c r="C56" i="28"/>
  <c r="D55" i="28"/>
  <c r="C55" i="28"/>
  <c r="D54" i="28"/>
  <c r="C54" i="28"/>
  <c r="D53" i="28"/>
  <c r="C53" i="28"/>
  <c r="D52" i="28"/>
  <c r="C52" i="28"/>
  <c r="D51" i="28"/>
  <c r="C51" i="28"/>
  <c r="D50" i="28"/>
  <c r="C50" i="28"/>
  <c r="D49" i="28"/>
  <c r="C49" i="28"/>
  <c r="D48" i="28"/>
  <c r="C48" i="28"/>
  <c r="D47" i="28"/>
  <c r="C47" i="28"/>
  <c r="C43" i="28"/>
  <c r="C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D11" i="28" s="1"/>
  <c r="AM21" i="43" l="1"/>
  <c r="AM26" i="43" s="1"/>
  <c r="AM22" i="43"/>
  <c r="D32" i="28"/>
  <c r="D29" i="28"/>
  <c r="D35" i="28"/>
  <c r="AK22" i="43"/>
  <c r="AK21" i="43"/>
  <c r="AK26" i="43" s="1"/>
  <c r="AM22" i="42"/>
  <c r="AL21" i="42"/>
  <c r="AL26" i="42" s="1"/>
  <c r="AK21" i="42"/>
  <c r="AK26" i="42" s="1"/>
  <c r="AM21" i="42"/>
  <c r="AM26" i="42" s="1"/>
  <c r="D14" i="28"/>
  <c r="D17" i="28"/>
  <c r="D20" i="28"/>
  <c r="D41" i="28"/>
  <c r="D23" i="28"/>
  <c r="D38" i="28"/>
  <c r="D16" i="26"/>
  <c r="D15" i="26"/>
  <c r="D14" i="26"/>
  <c r="D13" i="26"/>
  <c r="D12" i="26"/>
  <c r="C16" i="26"/>
  <c r="C15" i="26"/>
  <c r="C14" i="26"/>
  <c r="C13" i="26"/>
  <c r="C12" i="26"/>
  <c r="B16" i="26"/>
  <c r="B15" i="26"/>
  <c r="B14" i="26"/>
  <c r="B13" i="26"/>
  <c r="B12" i="26"/>
  <c r="D7" i="26"/>
  <c r="D6" i="26"/>
  <c r="D24" i="26" s="1"/>
  <c r="D5" i="26"/>
  <c r="D4" i="26"/>
  <c r="D3" i="26"/>
  <c r="C7" i="26"/>
  <c r="C6" i="26"/>
  <c r="C24" i="26" s="1"/>
  <c r="C5" i="26"/>
  <c r="C4" i="26"/>
  <c r="C3" i="26"/>
  <c r="B7" i="26"/>
  <c r="B6" i="26"/>
  <c r="B5" i="26"/>
  <c r="B4" i="26"/>
  <c r="Q76" i="7"/>
  <c r="T76" i="7" s="1"/>
  <c r="Q75" i="7"/>
  <c r="T75" i="7" s="1"/>
  <c r="Q74" i="7"/>
  <c r="T74" i="7" s="1"/>
  <c r="Q73" i="7"/>
  <c r="T73" i="7" s="1"/>
  <c r="Q72" i="7"/>
  <c r="T72" i="7" s="1"/>
  <c r="Q81" i="7"/>
  <c r="T81" i="7" s="1"/>
  <c r="Q80" i="7"/>
  <c r="T80" i="7" s="1"/>
  <c r="Q79" i="7"/>
  <c r="T79" i="7" s="1"/>
  <c r="Q78" i="7"/>
  <c r="T78" i="7" s="1"/>
  <c r="Q77" i="7"/>
  <c r="T77" i="7" s="1"/>
  <c r="Q106" i="7"/>
  <c r="T106" i="7" s="1"/>
  <c r="Q105" i="7"/>
  <c r="T105" i="7" s="1"/>
  <c r="Q104" i="7"/>
  <c r="T104" i="7" s="1"/>
  <c r="Q103" i="7"/>
  <c r="T103" i="7" s="1"/>
  <c r="Q102" i="7"/>
  <c r="T102" i="7" s="1"/>
  <c r="Q101" i="7"/>
  <c r="T101" i="7" s="1"/>
  <c r="Q100" i="7"/>
  <c r="T100" i="7" s="1"/>
  <c r="Q99" i="7"/>
  <c r="T99" i="7" s="1"/>
  <c r="Q98" i="7"/>
  <c r="T98" i="7" s="1"/>
  <c r="Q97" i="7"/>
  <c r="T97" i="7" s="1"/>
  <c r="Q51" i="7"/>
  <c r="T51" i="7" s="1"/>
  <c r="Q50" i="7"/>
  <c r="T50" i="7" s="1"/>
  <c r="Q49" i="7"/>
  <c r="T49" i="7" s="1"/>
  <c r="Q48" i="7"/>
  <c r="T48" i="7" s="1"/>
  <c r="Q47" i="7"/>
  <c r="T47" i="7" s="1"/>
  <c r="Q96" i="7"/>
  <c r="T96" i="7" s="1"/>
  <c r="Q95" i="7"/>
  <c r="T95" i="7" s="1"/>
  <c r="Q94" i="7"/>
  <c r="T94" i="7" s="1"/>
  <c r="Q93" i="7"/>
  <c r="T93" i="7" s="1"/>
  <c r="Q92" i="7"/>
  <c r="T92" i="7" s="1"/>
  <c r="Q91" i="7"/>
  <c r="T91" i="7" s="1"/>
  <c r="Q90" i="7"/>
  <c r="T90" i="7" s="1"/>
  <c r="Q89" i="7"/>
  <c r="T89" i="7" s="1"/>
  <c r="Q88" i="7"/>
  <c r="T88" i="7" s="1"/>
  <c r="Q87" i="7"/>
  <c r="T87" i="7" s="1"/>
  <c r="Q86" i="7"/>
  <c r="T86" i="7" s="1"/>
  <c r="Q85" i="7"/>
  <c r="T85" i="7" s="1"/>
  <c r="Q84" i="7"/>
  <c r="T84" i="7" s="1"/>
  <c r="Q83" i="7"/>
  <c r="T83" i="7" s="1"/>
  <c r="Q82" i="7"/>
  <c r="T82" i="7" s="1"/>
  <c r="Q71" i="7"/>
  <c r="T71" i="7" s="1"/>
  <c r="Q70" i="7"/>
  <c r="T70" i="7" s="1"/>
  <c r="Q69" i="7"/>
  <c r="T69" i="7" s="1"/>
  <c r="Q68" i="7"/>
  <c r="T68" i="7" s="1"/>
  <c r="Q67" i="7"/>
  <c r="T67" i="7" s="1"/>
  <c r="Q66" i="7"/>
  <c r="T66" i="7" s="1"/>
  <c r="Q65" i="7"/>
  <c r="T65" i="7" s="1"/>
  <c r="Q64" i="7"/>
  <c r="T64" i="7" s="1"/>
  <c r="Q63" i="7"/>
  <c r="T63" i="7" s="1"/>
  <c r="Q62" i="7"/>
  <c r="T62" i="7" s="1"/>
  <c r="Q61" i="7"/>
  <c r="T61" i="7" s="1"/>
  <c r="Q60" i="7"/>
  <c r="T60" i="7" s="1"/>
  <c r="Q59" i="7"/>
  <c r="T59" i="7" s="1"/>
  <c r="Q58" i="7"/>
  <c r="T58" i="7" s="1"/>
  <c r="Q57" i="7"/>
  <c r="T57" i="7" s="1"/>
  <c r="Q56" i="7"/>
  <c r="T56" i="7" s="1"/>
  <c r="Q55" i="7"/>
  <c r="T55" i="7" s="1"/>
  <c r="Q54" i="7"/>
  <c r="T54" i="7" s="1"/>
  <c r="Q53" i="7"/>
  <c r="T53" i="7" s="1"/>
  <c r="Q52" i="7"/>
  <c r="T52" i="7" s="1"/>
  <c r="Q46" i="7"/>
  <c r="T46" i="7" s="1"/>
  <c r="Q45" i="7"/>
  <c r="T45" i="7" s="1"/>
  <c r="Q44" i="7"/>
  <c r="T44" i="7" s="1"/>
  <c r="Q43" i="7"/>
  <c r="T43" i="7" s="1"/>
  <c r="Q42" i="7"/>
  <c r="T42" i="7" s="1"/>
  <c r="Q41" i="7"/>
  <c r="T41" i="7" s="1"/>
  <c r="Q40" i="7"/>
  <c r="T40" i="7" s="1"/>
  <c r="Q39" i="7"/>
  <c r="T39" i="7" s="1"/>
  <c r="Q38" i="7"/>
  <c r="T38" i="7" s="1"/>
  <c r="Q37" i="7"/>
  <c r="T37" i="7" s="1"/>
  <c r="Q36" i="7"/>
  <c r="T36" i="7" s="1"/>
  <c r="Q35" i="7"/>
  <c r="T35" i="7" s="1"/>
  <c r="Q34" i="7"/>
  <c r="T34" i="7" s="1"/>
  <c r="Q33" i="7"/>
  <c r="T33" i="7" s="1"/>
  <c r="Q32" i="7"/>
  <c r="T32" i="7" s="1"/>
  <c r="Q31" i="7"/>
  <c r="T31" i="7" s="1"/>
  <c r="Q30" i="7"/>
  <c r="T30" i="7" s="1"/>
  <c r="Q29" i="7"/>
  <c r="T29" i="7" s="1"/>
  <c r="Q28" i="7"/>
  <c r="T28" i="7" s="1"/>
  <c r="Q27" i="7"/>
  <c r="T27" i="7" s="1"/>
  <c r="Q26" i="7"/>
  <c r="T26" i="7" s="1"/>
  <c r="Q25" i="7"/>
  <c r="T25" i="7" s="1"/>
  <c r="Q24" i="7"/>
  <c r="T24" i="7" s="1"/>
  <c r="Q23" i="7"/>
  <c r="T23" i="7" s="1"/>
  <c r="Q22" i="7"/>
  <c r="T22" i="7" s="1"/>
  <c r="Q21" i="7"/>
  <c r="T21" i="7" s="1"/>
  <c r="Q20" i="7"/>
  <c r="T20" i="7" s="1"/>
  <c r="Q19" i="7"/>
  <c r="T19" i="7" s="1"/>
  <c r="Q18" i="7"/>
  <c r="T18" i="7" s="1"/>
  <c r="Q17" i="7"/>
  <c r="T17" i="7" s="1"/>
  <c r="Q16" i="7"/>
  <c r="T16" i="7" s="1"/>
  <c r="Q15" i="7"/>
  <c r="T15" i="7" s="1"/>
  <c r="Q14" i="7"/>
  <c r="T14" i="7" s="1"/>
  <c r="Q13" i="7"/>
  <c r="T13" i="7" s="1"/>
  <c r="Q12" i="7"/>
  <c r="T12" i="7" s="1"/>
  <c r="Q11" i="7"/>
  <c r="T11" i="7" s="1"/>
  <c r="Q10" i="7"/>
  <c r="T10" i="7" s="1"/>
  <c r="Q9" i="7"/>
  <c r="T9" i="7" s="1"/>
  <c r="Q8" i="7"/>
  <c r="T8" i="7" s="1"/>
  <c r="Q7" i="7"/>
  <c r="T7" i="7" s="1"/>
  <c r="Q5" i="7"/>
  <c r="T5" i="7" s="1"/>
  <c r="Q6" i="7"/>
  <c r="T6" i="7" s="1"/>
  <c r="Q4" i="7"/>
  <c r="T4" i="7" s="1"/>
  <c r="Q3" i="7"/>
  <c r="T3" i="7" s="1"/>
  <c r="Q2" i="7"/>
  <c r="T2" i="7" s="1"/>
  <c r="I6" i="28" l="1"/>
  <c r="J6" i="28"/>
  <c r="K6" i="28"/>
  <c r="C6" i="28"/>
  <c r="D6" i="28"/>
  <c r="B6" i="28"/>
  <c r="I5" i="28"/>
  <c r="J5" i="28"/>
  <c r="B5" i="28"/>
  <c r="C5" i="28"/>
  <c r="B21" i="26"/>
  <c r="D21" i="26"/>
  <c r="B17" i="26"/>
  <c r="R17" i="26" s="1" a="1"/>
  <c r="R17" i="26" s="1"/>
  <c r="C25" i="26"/>
  <c r="B22" i="26"/>
  <c r="D22" i="26"/>
  <c r="B25" i="26"/>
  <c r="C21" i="26"/>
  <c r="C22" i="26"/>
  <c r="D25" i="26"/>
  <c r="B23" i="26"/>
  <c r="B24" i="26"/>
  <c r="D23" i="26"/>
  <c r="C23" i="26"/>
  <c r="B8" i="26"/>
  <c r="R3" i="26" s="1" a="1"/>
  <c r="R3" i="26" s="1"/>
  <c r="D17" i="26"/>
  <c r="T17" i="26" s="1" a="1"/>
  <c r="T17" i="26" s="1"/>
  <c r="D8" i="26"/>
  <c r="T3" i="26" s="1" a="1"/>
  <c r="T3" i="26" s="1"/>
  <c r="C17" i="26"/>
  <c r="S17" i="26" s="1" a="1"/>
  <c r="S17" i="26" s="1"/>
  <c r="C8" i="26"/>
  <c r="S3" i="26" s="1" a="1"/>
  <c r="S3" i="26" s="1"/>
  <c r="C26" i="26" l="1"/>
  <c r="B26" i="26"/>
  <c r="D26" i="2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<sst xmlns="http://schemas.openxmlformats.org/spreadsheetml/2006/main" count="1135" uniqueCount="218">
  <si>
    <t>Consumo discrecional</t>
  </si>
  <si>
    <t>Financieros</t>
  </si>
  <si>
    <t>Productos basico de consumo</t>
  </si>
  <si>
    <t>Cuidado de la Salud</t>
  </si>
  <si>
    <t xml:space="preserve">Industriales </t>
  </si>
  <si>
    <t>Materiales</t>
  </si>
  <si>
    <t>Utilidades</t>
  </si>
  <si>
    <t>Efectivo</t>
  </si>
  <si>
    <t>TOTAL</t>
  </si>
  <si>
    <t>Otros Activos/Pasivos</t>
  </si>
  <si>
    <t>FONDO</t>
  </si>
  <si>
    <t>Total Acitvos</t>
  </si>
  <si>
    <t>Schroder ISF European Sustainable Equity C Acumulación EUR</t>
  </si>
  <si>
    <t>Schroder ISF Sustainable Swiss Equity I Accumulation CHF</t>
  </si>
  <si>
    <t>Allianz Europe Equity SRI A EUR</t>
  </si>
  <si>
    <t>ISIN</t>
  </si>
  <si>
    <t>LU0542502157</t>
  </si>
  <si>
    <t>LU0227178554</t>
  </si>
  <si>
    <t>LU1910163192</t>
  </si>
  <si>
    <t>LU0187077218</t>
  </si>
  <si>
    <t>Robeco Sustainable European Stars Equities D EUR</t>
  </si>
  <si>
    <t>LU1240328812</t>
  </si>
  <si>
    <t xml:space="preserve">Invesco Euro Equity Fund A Acumulación </t>
  </si>
  <si>
    <t>LU0823401574</t>
  </si>
  <si>
    <t>BNP Paribas Euro Equity - EUR</t>
  </si>
  <si>
    <t>Abante Global Funds European Quality Equity Fund A EUR C </t>
  </si>
  <si>
    <t>LU0925041070</t>
  </si>
  <si>
    <t>Abante Global Funds Spanish Opportunities Class B</t>
  </si>
  <si>
    <t>LU0861897477</t>
  </si>
  <si>
    <t>Santander Scv Santander European Dividend A C</t>
  </si>
  <si>
    <t>LU0082927103</t>
  </si>
  <si>
    <t>LU0545089723</t>
  </si>
  <si>
    <t>AXA WF Framlington Sustainable Europe A Capitalisation EUR</t>
  </si>
  <si>
    <t>LU0389655811</t>
  </si>
  <si>
    <t>AXA WF - ACT Eurozone Equity A Capitalisation EUR</t>
  </si>
  <si>
    <t>Pictet-Quest Europe Sustainable Equities I EUR</t>
  </si>
  <si>
    <t>LU0144509550</t>
  </si>
  <si>
    <t>Pictet-Euroland Index R EUR</t>
  </si>
  <si>
    <t>LU0255981135</t>
  </si>
  <si>
    <t>NO1 - Global Climate and Environment Fund - AC - EUR</t>
  </si>
  <si>
    <t>LU0841586315</t>
  </si>
  <si>
    <t>Nordea 1 - European Stars Equity Fund (BI-EUR)</t>
  </si>
  <si>
    <t>LU1706108732</t>
  </si>
  <si>
    <t>BBVA Durbana International Fund BBVA European Equity Fund A</t>
  </si>
  <si>
    <t>LU0279747918</t>
  </si>
  <si>
    <t>SFDR</t>
  </si>
  <si>
    <t>LU0591897516</t>
  </si>
  <si>
    <t>Schroder ISF European Innovators A Accumulation EUR</t>
  </si>
  <si>
    <t>Schroder ISF Global Energy Transition C Accumulation USD</t>
  </si>
  <si>
    <t>LU2016063229</t>
  </si>
  <si>
    <t>Triodos Pioneer Impact Fund R cap</t>
  </si>
  <si>
    <t>LU0278272843</t>
  </si>
  <si>
    <t>Wellington Global Impact Fund USD S Ac</t>
  </si>
  <si>
    <t>IE00BDB47662</t>
  </si>
  <si>
    <t>Fidelity Funds - Sustainable US Equity Fund A-ACC-EUR</t>
  </si>
  <si>
    <t>LU0261960354</t>
  </si>
  <si>
    <t>Fondo</t>
  </si>
  <si>
    <t>Retorno</t>
  </si>
  <si>
    <t>Volatilidad</t>
  </si>
  <si>
    <t>Año</t>
  </si>
  <si>
    <t>Servicios de comunicacion</t>
  </si>
  <si>
    <t>Energia</t>
  </si>
  <si>
    <t xml:space="preserve">Tecnologías de la informacion </t>
  </si>
  <si>
    <t>Bienes raices</t>
  </si>
  <si>
    <t>SFDR 6</t>
  </si>
  <si>
    <t>SFDR 8</t>
  </si>
  <si>
    <t>SFDR 9</t>
  </si>
  <si>
    <t>VOLATILIDAD PROMEDIO</t>
  </si>
  <si>
    <t>Rf</t>
  </si>
  <si>
    <t xml:space="preserve"> </t>
  </si>
  <si>
    <t>TASA SHARPE ANUAL</t>
  </si>
  <si>
    <t>CORRELACIÓN SFDR-RETORNO</t>
  </si>
  <si>
    <t>RETORNO</t>
  </si>
  <si>
    <t>CORRELACIÓN SFDR-VOLATILIDAD</t>
  </si>
  <si>
    <t>VOLATILIDAD</t>
  </si>
  <si>
    <t>DISPERSIÓN RETORNO - VOLATILIDAD</t>
  </si>
  <si>
    <t>CORRELACIÓN ENTRE CATEGORÍAS RETORNO</t>
  </si>
  <si>
    <t>BOXPLOT SFDR -RETORNO VOLATILIDAD</t>
  </si>
  <si>
    <t>Sector/SFDR</t>
  </si>
  <si>
    <t>Distribución Sectorial Promedio Anual SFDR 6</t>
  </si>
  <si>
    <t>Distribución Sectorial Promedio Total</t>
  </si>
  <si>
    <t>Distribución Sectorial Promedio Anual SFDR 8</t>
  </si>
  <si>
    <t>Distribución Sectorial Promedio Anual SFDR 9</t>
  </si>
  <si>
    <t>CORRELACIÓN ENTRE CATEGORÍAS VOLATILIDAD</t>
  </si>
  <si>
    <t>Grados de libertad</t>
  </si>
  <si>
    <t>Fondo Art 6</t>
  </si>
  <si>
    <t>Retorno Art 6</t>
  </si>
  <si>
    <t>Fondo Art 8</t>
  </si>
  <si>
    <t>Retorno Art 8</t>
  </si>
  <si>
    <t>Fondo Art 9</t>
  </si>
  <si>
    <t>Retorno Art 9</t>
  </si>
  <si>
    <t>Retornos 2019</t>
  </si>
  <si>
    <t>Art 6</t>
  </si>
  <si>
    <t>Art 8</t>
  </si>
  <si>
    <t>Art 9</t>
  </si>
  <si>
    <t>Df</t>
  </si>
  <si>
    <t>Nivel de confianza</t>
  </si>
  <si>
    <t>Prueba de hipotesis</t>
  </si>
  <si>
    <t>Valor Estadistico t</t>
  </si>
  <si>
    <t>Valor critico de t</t>
  </si>
  <si>
    <t>Retornos 2020</t>
  </si>
  <si>
    <t>Promedio retorno 2019</t>
  </si>
  <si>
    <t>Desviación estandar 2019</t>
  </si>
  <si>
    <t>Varianza retorno 2019</t>
  </si>
  <si>
    <t>Prueba de diferencias en medias 2019</t>
  </si>
  <si>
    <t>Promedio retorno 2020</t>
  </si>
  <si>
    <t>Desviación estandar 2020</t>
  </si>
  <si>
    <t>Varianza retorno 2020</t>
  </si>
  <si>
    <t>Prueba de diferencias en medias 2020</t>
  </si>
  <si>
    <t>Retornos 2021</t>
  </si>
  <si>
    <t>Promedio retorno 2021</t>
  </si>
  <si>
    <t>Desviación estandar 2021</t>
  </si>
  <si>
    <t>Varianza retorno 2021</t>
  </si>
  <si>
    <t>Prueba de diferencias en medias 2021</t>
  </si>
  <si>
    <t>Retornos 2022</t>
  </si>
  <si>
    <t>Promedio retorno 2023</t>
  </si>
  <si>
    <t>Promedio retorno 2022</t>
  </si>
  <si>
    <t>Desviación estandar 2022</t>
  </si>
  <si>
    <t>Varianza retorno 2022</t>
  </si>
  <si>
    <t>Prueba de diferencias en medias 2022</t>
  </si>
  <si>
    <t>Retornos 2023</t>
  </si>
  <si>
    <t>Retornos 2019-2023</t>
  </si>
  <si>
    <t>Promedio retorno 2019-2023</t>
  </si>
  <si>
    <t>Desviación estandar 2019-2023</t>
  </si>
  <si>
    <t>Varianza retorno 2019-2023</t>
  </si>
  <si>
    <t>Prueba de diferencias en medias 2019-2023</t>
  </si>
  <si>
    <t>Vol Art 6</t>
  </si>
  <si>
    <t>Vol Art 8</t>
  </si>
  <si>
    <t>Vol Art 9</t>
  </si>
  <si>
    <t>Volatilidad 2019</t>
  </si>
  <si>
    <t>Volatilidad 2020</t>
  </si>
  <si>
    <t>Volatilidad 2021</t>
  </si>
  <si>
    <t>Volatilidad 2022</t>
  </si>
  <si>
    <t>Volatilidad 2023</t>
  </si>
  <si>
    <t>Volatilidad 2019-2023</t>
  </si>
  <si>
    <t>Promedio volatilidad 2019</t>
  </si>
  <si>
    <t>Desviación estandar Vol 2019</t>
  </si>
  <si>
    <t>Promedio volatilidad 2020</t>
  </si>
  <si>
    <t>Desviación estandar vol 2020</t>
  </si>
  <si>
    <t>Promedio volatilidad 2021</t>
  </si>
  <si>
    <t>Desviación estandar Vol 2021</t>
  </si>
  <si>
    <t>Promedio volatilidad 2022</t>
  </si>
  <si>
    <t>Desviación estandar Vol 2022</t>
  </si>
  <si>
    <t>Desviación estandar 2023</t>
  </si>
  <si>
    <t>Varianza retorno 2023</t>
  </si>
  <si>
    <t>Prueba de diferencias en medias 2023</t>
  </si>
  <si>
    <t>Promedio volatilidad 2023</t>
  </si>
  <si>
    <t>Desviación estandar Vol 2023</t>
  </si>
  <si>
    <t>Varianza volatilidad 2023</t>
  </si>
  <si>
    <t>Promedio volatilidad 2019-2023</t>
  </si>
  <si>
    <t>Desviación estandar Vol 2019-2023</t>
  </si>
  <si>
    <t>Varianza volatilidad 2019-2023</t>
  </si>
  <si>
    <t>Varianza volatilidad 2019</t>
  </si>
  <si>
    <t>Varianza volatilidad 2020</t>
  </si>
  <si>
    <t>Varianza volatilidad 2021</t>
  </si>
  <si>
    <t>Varianza volatilidad 2022</t>
  </si>
  <si>
    <t>Hay diferencias significativas en los retornos del Art. 6 comparado con Art. 8 y 9</t>
  </si>
  <si>
    <t>No hay diferencias significativas entre los retornos de ninguna categoría</t>
  </si>
  <si>
    <t>Hay diferencias significativas entre los retornos del Art. 6 y Art. 8</t>
  </si>
  <si>
    <t>No hay diferencias significativas entre Art. 8 y Art. 9</t>
  </si>
  <si>
    <t>No hay diferencias significativas entre Art. 6 y 9, ni entre Art. 8 y 9</t>
  </si>
  <si>
    <t>Las diferencias significativas son menos frecuentes que en volatilidad</t>
  </si>
  <si>
    <t>2020 fue el año con más diferencias significativas, especialmente para Art. 6</t>
  </si>
  <si>
    <t>En el largo plazo (2019-2023) no hay diferencias estadísticamente significativas en retornos</t>
  </si>
  <si>
    <t>El Art. 8 muestra diferencias significativas consistentes con las otras categorías</t>
  </si>
  <si>
    <t>La relación entre Art. 6 y Art. 9 es más estable, sin diferencias significativas</t>
  </si>
  <si>
    <t>Las diferencias son más pronunciadas en períodos de estrés del mercado (2020)</t>
  </si>
  <si>
    <t>La clasificación SFDR parece tener más impacto en los patrones de volatilidad que en los retornos</t>
  </si>
  <si>
    <t>Los fondos Art. 8 muestran un comportamiento distintivo en términos de volatilidad</t>
  </si>
  <si>
    <t>El 2020 fue el período donde las diferencias entre categorías fueron más evidentes</t>
  </si>
  <si>
    <t xml:space="preserve">Art. 8 Diversifiación sectorial más especifica </t>
  </si>
  <si>
    <t>Criterios ESG más estrictos que Art. 6 pero más flexibles que Art. 9</t>
  </si>
  <si>
    <t>Sectores afectados por la pandemia</t>
  </si>
  <si>
    <t>Energía</t>
  </si>
  <si>
    <t>Financiero</t>
  </si>
  <si>
    <t>Sectores resilientes</t>
  </si>
  <si>
    <t>Tecnología</t>
  </si>
  <si>
    <t>Industriales</t>
  </si>
  <si>
    <t>Cuidado de la salud</t>
  </si>
  <si>
    <t>En pandemia, empresas con mejosres practicas ASG mostraron mayor resiliencia</t>
  </si>
  <si>
    <t>Las clasifiaciónes SFDR actuan más como protección que como impulsor de rendimientos</t>
  </si>
  <si>
    <t>Invesco STOXX Europe 600 UCITS ETF</t>
  </si>
  <si>
    <t xml:space="preserve">Amundi MSCI Europe ESG Leaders </t>
  </si>
  <si>
    <t xml:space="preserve">MSCI Europe ESG Leaders </t>
  </si>
  <si>
    <t>Total</t>
  </si>
  <si>
    <t>STOXX Europe 600 UCITS ETF</t>
  </si>
  <si>
    <t>MSCI Europe ESG Leaders</t>
  </si>
  <si>
    <t>Distribución Sectorial Promedio Anual MSCI Europe ESG Leaders</t>
  </si>
  <si>
    <t>Fondos</t>
  </si>
  <si>
    <t xml:space="preserve"> Categoría SFDR</t>
  </si>
  <si>
    <t>Retorno Promedio</t>
  </si>
  <si>
    <t>Retorno Promedio 2019 - 2023</t>
  </si>
  <si>
    <t>Total general promedio 2019 - 2023</t>
  </si>
  <si>
    <t>CATEGORÍA SFDR</t>
  </si>
  <si>
    <t>Volatilidad Promedio</t>
  </si>
  <si>
    <t>RETORNO PROMEDIO POR CATEGORÍA</t>
  </si>
  <si>
    <t>SFDR 6 - SFDR 8</t>
  </si>
  <si>
    <t>SFDR 6 - SFDR 9</t>
  </si>
  <si>
    <t>SFDR 8 - SFDR 9</t>
  </si>
  <si>
    <t>2019 - 2023</t>
  </si>
  <si>
    <t>Distribución Sectorial por categoría 2019</t>
  </si>
  <si>
    <t>Distribución Sectorial por categoría 2020</t>
  </si>
  <si>
    <t>Distribución Sectorial por categoría 2021</t>
  </si>
  <si>
    <t>Distribución Sectorial por categoría 2022</t>
  </si>
  <si>
    <t>Distribución Sectorial por categoría 2023</t>
  </si>
  <si>
    <t>Hay diferencias significativas en la volatilidad del SFDR 8 comparado con SFDR 6 y 9</t>
  </si>
  <si>
    <t>No hay diferencia relevante entre la volatilidad del SFDR 6 y 9</t>
  </si>
  <si>
    <t>Hay diferencias significativas entre la volatilidad del SFDR 6 y SFDR 8</t>
  </si>
  <si>
    <t>No hay diferencias significativas del SFDR 9 con SFDR 6 y 8</t>
  </si>
  <si>
    <t xml:space="preserve">No hay diferencias significativas entre SFDR 6 y SFDR 9
</t>
  </si>
  <si>
    <t>Hay diferencias significativas entre la volatilidad del SFDR 8 y SFDR 9</t>
  </si>
  <si>
    <t xml:space="preserve">No hay diferencias significativas del SFDR 6 con SFDR 8 y 9
</t>
  </si>
  <si>
    <t>Hay diferencias significativas en la volatilidad del SFDR 8 comparado con Art. 6 y 9</t>
  </si>
  <si>
    <t>No hay diferencias significativas entre SFDR 6 y SFDR 9</t>
  </si>
  <si>
    <t xml:space="preserve">Tecnologías </t>
  </si>
  <si>
    <t>MSCI Europe ESG Leaders UCITS ETF Acc</t>
  </si>
  <si>
    <t>TASA SHARPE</t>
  </si>
  <si>
    <t>Distribución secotrial Indice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</si>
</sst>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0_ ;[Red]\-0\ "/>
    <numFmt numFmtId="165" formatCode="#,##0%;[Red]\-#,##0%"/>
    <numFmt numFmtId="166" formatCode="#,##0.00%;[Red]\-#,##0.00%"/>
    <numFmt numFmtId="168" formatCode="_-* #,##0.00_-;\-* #,##0.00_-;_-* &quot;-&quot;_-;_-@_-"/>
    <numFmt numFmtId="169" formatCode="_-* #,##0.000_-;\-* #,##0.000_-;_-* &quot;-&quot;_-;_-@_-"/>
    <numFmt numFmtId="170" formatCode="_-* #,##0.0000_-;\-* #,##0.0000_-;_-* &quot;-&quot;_-;_-@_-"/>
    <numFmt numFmtId="171" formatCode="0.000"/>
    <numFmt numFmtId="172" formatCode="0.000000"/>
    <numFmt numFmtId="173" formatCode="#,##0.000"/>
  </numFmts>
  <fonts count="1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</font>
    <font>
      <b/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3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E6F5"/>
        <bgColor rgb="FFC0E6F5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8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Border="1"/>
    <xf numFmtId="164" fontId="4" fillId="0" borderId="0" xfId="0" applyNumberFormat="1" applyFont="1"/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6" fontId="0" fillId="0" borderId="7" xfId="1" applyNumberFormat="1" applyFont="1" applyBorder="1" applyAlignment="1">
      <alignment horizontal="center" vertical="center"/>
    </xf>
    <xf numFmtId="166" fontId="0" fillId="0" borderId="0" xfId="1" applyNumberFormat="1" applyFont="1" applyFill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 vertical="center"/>
    </xf>
    <xf numFmtId="166" fontId="0" fillId="0" borderId="5" xfId="1" applyNumberFormat="1" applyFont="1" applyBorder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66" fontId="2" fillId="0" borderId="0" xfId="1" applyNumberFormat="1" applyFont="1" applyFill="1" applyAlignment="1">
      <alignment horizontal="center" vertical="center"/>
    </xf>
    <xf numFmtId="166" fontId="0" fillId="0" borderId="4" xfId="1" applyNumberFormat="1" applyFont="1" applyBorder="1" applyAlignment="1">
      <alignment horizontal="center" vertical="center"/>
    </xf>
    <xf numFmtId="166" fontId="0" fillId="0" borderId="8" xfId="1" applyNumberFormat="1" applyFont="1" applyBorder="1" applyAlignment="1">
      <alignment horizontal="center" vertical="center"/>
    </xf>
    <xf numFmtId="166" fontId="0" fillId="0" borderId="6" xfId="1" applyNumberFormat="1" applyFont="1" applyBorder="1" applyAlignment="1">
      <alignment horizontal="center" vertical="center"/>
    </xf>
    <xf numFmtId="166" fontId="1" fillId="0" borderId="0" xfId="1" applyNumberFormat="1" applyFont="1" applyFill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166" fontId="1" fillId="0" borderId="0" xfId="1" applyNumberFormat="1" applyFont="1" applyFill="1" applyBorder="1" applyAlignment="1">
      <alignment horizontal="center" vertical="center"/>
    </xf>
    <xf numFmtId="166" fontId="0" fillId="0" borderId="0" xfId="0" applyNumberFormat="1"/>
    <xf numFmtId="166" fontId="2" fillId="0" borderId="0" xfId="1" applyNumberFormat="1" applyFont="1" applyBorder="1" applyAlignment="1">
      <alignment horizontal="center" vertical="center"/>
    </xf>
    <xf numFmtId="165" fontId="0" fillId="0" borderId="0" xfId="0" applyNumberFormat="1"/>
    <xf numFmtId="166" fontId="0" fillId="0" borderId="5" xfId="0" applyNumberFormat="1" applyBorder="1"/>
    <xf numFmtId="1" fontId="0" fillId="0" borderId="7" xfId="2" applyNumberFormat="1" applyFont="1" applyBorder="1" applyAlignment="1">
      <alignment horizontal="center" vertical="center"/>
    </xf>
    <xf numFmtId="166" fontId="0" fillId="0" borderId="0" xfId="1" applyNumberFormat="1" applyFont="1" applyBorder="1"/>
    <xf numFmtId="166" fontId="0" fillId="0" borderId="5" xfId="1" applyNumberFormat="1" applyFont="1" applyBorder="1"/>
    <xf numFmtId="166" fontId="0" fillId="0" borderId="8" xfId="0" applyNumberFormat="1" applyBorder="1"/>
    <xf numFmtId="166" fontId="0" fillId="0" borderId="4" xfId="0" applyNumberFormat="1" applyBorder="1"/>
    <xf numFmtId="166" fontId="0" fillId="0" borderId="6" xfId="0" applyNumberFormat="1" applyBorder="1"/>
    <xf numFmtId="166" fontId="1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6" fontId="0" fillId="0" borderId="2" xfId="0" applyNumberFormat="1" applyBorder="1"/>
    <xf numFmtId="166" fontId="0" fillId="0" borderId="3" xfId="0" applyNumberFormat="1" applyBorder="1"/>
    <xf numFmtId="168" fontId="0" fillId="0" borderId="0" xfId="2" applyNumberFormat="1" applyFont="1" applyBorder="1"/>
    <xf numFmtId="168" fontId="0" fillId="0" borderId="5" xfId="2" applyNumberFormat="1" applyFont="1" applyBorder="1"/>
    <xf numFmtId="168" fontId="0" fillId="0" borderId="0" xfId="2" applyNumberFormat="1" applyFont="1"/>
    <xf numFmtId="165" fontId="0" fillId="0" borderId="7" xfId="0" applyNumberForma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41" fontId="0" fillId="0" borderId="0" xfId="2" applyFont="1"/>
    <xf numFmtId="170" fontId="0" fillId="0" borderId="0" xfId="0" applyNumberFormat="1"/>
    <xf numFmtId="41" fontId="0" fillId="0" borderId="0" xfId="2" applyFont="1" applyBorder="1"/>
    <xf numFmtId="165" fontId="0" fillId="0" borderId="5" xfId="0" applyNumberFormat="1" applyBorder="1"/>
    <xf numFmtId="170" fontId="0" fillId="0" borderId="5" xfId="0" applyNumberFormat="1" applyBorder="1"/>
    <xf numFmtId="169" fontId="0" fillId="0" borderId="5" xfId="2" applyNumberFormat="1" applyFont="1" applyBorder="1"/>
    <xf numFmtId="41" fontId="0" fillId="0" borderId="4" xfId="2" applyFont="1" applyBorder="1"/>
    <xf numFmtId="166" fontId="0" fillId="0" borderId="4" xfId="1" applyNumberFormat="1" applyFont="1" applyBorder="1"/>
    <xf numFmtId="165" fontId="0" fillId="0" borderId="6" xfId="0" applyNumberFormat="1" applyBorder="1"/>
    <xf numFmtId="166" fontId="0" fillId="0" borderId="6" xfId="1" applyNumberFormat="1" applyFont="1" applyBorder="1"/>
    <xf numFmtId="41" fontId="0" fillId="0" borderId="7" xfId="2" applyFont="1" applyBorder="1"/>
    <xf numFmtId="41" fontId="0" fillId="0" borderId="8" xfId="2" applyFont="1" applyBorder="1"/>
    <xf numFmtId="10" fontId="0" fillId="0" borderId="0" xfId="1" applyNumberFormat="1" applyFont="1"/>
    <xf numFmtId="10" fontId="0" fillId="0" borderId="4" xfId="1" applyNumberFormat="1" applyFont="1" applyBorder="1"/>
    <xf numFmtId="10" fontId="0" fillId="0" borderId="0" xfId="1" applyNumberFormat="1" applyFont="1" applyBorder="1"/>
    <xf numFmtId="10" fontId="0" fillId="0" borderId="5" xfId="1" applyNumberFormat="1" applyFont="1" applyBorder="1"/>
    <xf numFmtId="10" fontId="0" fillId="0" borderId="6" xfId="1" applyNumberFormat="1" applyFont="1" applyBorder="1"/>
    <xf numFmtId="0" fontId="0" fillId="0" borderId="5" xfId="0" applyBorder="1" applyAlignment="1">
      <alignment horizontal="center"/>
    </xf>
    <xf numFmtId="170" fontId="0" fillId="0" borderId="0" xfId="2" applyNumberFormat="1" applyFont="1"/>
    <xf numFmtId="10" fontId="0" fillId="0" borderId="8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171" fontId="0" fillId="0" borderId="0" xfId="0" applyNumberFormat="1" applyAlignment="1">
      <alignment horizontal="center"/>
    </xf>
    <xf numFmtId="171" fontId="0" fillId="0" borderId="5" xfId="0" applyNumberFormat="1" applyBorder="1" applyAlignment="1">
      <alignment horizontal="center"/>
    </xf>
    <xf numFmtId="173" fontId="0" fillId="0" borderId="0" xfId="2" applyNumberFormat="1" applyFont="1" applyBorder="1" applyAlignment="1">
      <alignment horizontal="center" vertical="center"/>
    </xf>
    <xf numFmtId="173" fontId="0" fillId="0" borderId="5" xfId="2" applyNumberFormat="1" applyFont="1" applyBorder="1" applyAlignment="1">
      <alignment horizontal="center" vertical="center"/>
    </xf>
    <xf numFmtId="3" fontId="0" fillId="0" borderId="0" xfId="2" applyNumberFormat="1" applyFont="1" applyBorder="1" applyAlignment="1">
      <alignment horizontal="center" vertical="center"/>
    </xf>
    <xf numFmtId="3" fontId="0" fillId="0" borderId="5" xfId="2" applyNumberFormat="1" applyFont="1" applyBorder="1" applyAlignment="1">
      <alignment horizontal="center" vertical="center"/>
    </xf>
    <xf numFmtId="171" fontId="0" fillId="0" borderId="0" xfId="0" applyNumberFormat="1"/>
    <xf numFmtId="171" fontId="0" fillId="0" borderId="5" xfId="0" applyNumberFormat="1" applyBorder="1"/>
    <xf numFmtId="171" fontId="0" fillId="0" borderId="4" xfId="0" applyNumberFormat="1" applyBorder="1"/>
    <xf numFmtId="171" fontId="0" fillId="0" borderId="6" xfId="0" applyNumberFormat="1" applyBorder="1"/>
    <xf numFmtId="0" fontId="0" fillId="2" borderId="0" xfId="0" applyFill="1"/>
    <xf numFmtId="172" fontId="0" fillId="2" borderId="0" xfId="1" applyNumberFormat="1" applyFont="1" applyFill="1"/>
    <xf numFmtId="166" fontId="1" fillId="0" borderId="5" xfId="1" applyNumberFormat="1" applyFont="1" applyBorder="1"/>
    <xf numFmtId="166" fontId="0" fillId="7" borderId="3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0" fillId="0" borderId="5" xfId="0" applyNumberFormat="1" applyBorder="1" applyAlignment="1">
      <alignment horizontal="right"/>
    </xf>
    <xf numFmtId="166" fontId="0" fillId="0" borderId="5" xfId="1" applyNumberFormat="1" applyFont="1" applyBorder="1" applyAlignment="1">
      <alignment horizontal="right" vertical="center"/>
    </xf>
    <xf numFmtId="166" fontId="1" fillId="0" borderId="5" xfId="1" applyNumberFormat="1" applyFont="1" applyFill="1" applyBorder="1" applyAlignment="1">
      <alignment horizontal="right" vertical="center"/>
    </xf>
    <xf numFmtId="166" fontId="1" fillId="0" borderId="5" xfId="1" applyNumberFormat="1" applyFont="1" applyBorder="1" applyAlignment="1">
      <alignment horizontal="right" vertical="center"/>
    </xf>
    <xf numFmtId="166" fontId="0" fillId="0" borderId="6" xfId="0" applyNumberFormat="1" applyBorder="1" applyAlignment="1">
      <alignment horizontal="right"/>
    </xf>
    <xf numFmtId="166" fontId="0" fillId="0" borderId="0" xfId="0" applyNumberFormat="1" applyAlignment="1">
      <alignment horizontal="left"/>
    </xf>
    <xf numFmtId="10" fontId="2" fillId="0" borderId="0" xfId="0" applyNumberFormat="1" applyFont="1"/>
    <xf numFmtId="166" fontId="0" fillId="0" borderId="4" xfId="0" applyNumberFormat="1" applyBorder="1" applyAlignment="1">
      <alignment horizontal="left"/>
    </xf>
    <xf numFmtId="10" fontId="0" fillId="0" borderId="4" xfId="0" applyNumberFormat="1" applyBorder="1"/>
    <xf numFmtId="166" fontId="0" fillId="0" borderId="5" xfId="0" applyNumberFormat="1" applyBorder="1" applyAlignment="1">
      <alignment horizontal="left"/>
    </xf>
    <xf numFmtId="169" fontId="0" fillId="0" borderId="0" xfId="2" applyNumberFormat="1" applyFont="1" applyBorder="1"/>
    <xf numFmtId="0" fontId="0" fillId="0" borderId="0" xfId="0" applyAlignment="1">
      <alignment horizontal="left"/>
    </xf>
    <xf numFmtId="41" fontId="0" fillId="0" borderId="0" xfId="2" applyFont="1" applyBorder="1" applyAlignment="1">
      <alignment horizontal="left"/>
    </xf>
    <xf numFmtId="164" fontId="0" fillId="7" borderId="1" xfId="0" applyNumberForma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164" fontId="0" fillId="7" borderId="2" xfId="0" applyNumberFormat="1" applyFill="1" applyBorder="1" applyAlignment="1">
      <alignment horizontal="center" vertical="center"/>
    </xf>
    <xf numFmtId="166" fontId="0" fillId="7" borderId="2" xfId="1" applyNumberFormat="1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 vertical="center"/>
    </xf>
    <xf numFmtId="166" fontId="0" fillId="0" borderId="10" xfId="1" applyNumberFormat="1" applyFont="1" applyBorder="1" applyAlignment="1">
      <alignment horizontal="center" vertical="center"/>
    </xf>
    <xf numFmtId="166" fontId="0" fillId="0" borderId="11" xfId="1" applyNumberFormat="1" applyFont="1" applyBorder="1" applyAlignment="1">
      <alignment horizontal="center" vertical="center"/>
    </xf>
    <xf numFmtId="166" fontId="1" fillId="0" borderId="10" xfId="1" applyNumberFormat="1" applyFont="1" applyBorder="1" applyAlignment="1">
      <alignment horizontal="center" vertical="center"/>
    </xf>
    <xf numFmtId="166" fontId="0" fillId="0" borderId="10" xfId="1" applyNumberFormat="1" applyFont="1" applyFill="1" applyBorder="1" applyAlignment="1">
      <alignment horizontal="center" vertical="center"/>
    </xf>
    <xf numFmtId="10" fontId="0" fillId="0" borderId="4" xfId="1" applyNumberFormat="1" applyFont="1" applyBorder="1" applyAlignment="1">
      <alignment horizontal="center"/>
    </xf>
    <xf numFmtId="164" fontId="0" fillId="0" borderId="5" xfId="0" applyNumberFormat="1" applyBorder="1"/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164" fontId="0" fillId="0" borderId="6" xfId="0" applyNumberFormat="1" applyBorder="1"/>
    <xf numFmtId="0" fontId="10" fillId="8" borderId="12" xfId="0" applyFont="1" applyFill="1" applyBorder="1"/>
    <xf numFmtId="0" fontId="10" fillId="8" borderId="2" xfId="0" applyFont="1" applyFill="1" applyBorder="1"/>
    <xf numFmtId="0" fontId="10" fillId="8" borderId="3" xfId="0" applyFont="1" applyFill="1" applyBorder="1"/>
    <xf numFmtId="0" fontId="10" fillId="8" borderId="14" xfId="0" applyFont="1" applyFill="1" applyBorder="1" applyAlignment="1">
      <alignment horizontal="left"/>
    </xf>
    <xf numFmtId="164" fontId="10" fillId="8" borderId="5" xfId="0" applyNumberFormat="1" applyFont="1" applyFill="1" applyBorder="1"/>
    <xf numFmtId="166" fontId="10" fillId="8" borderId="0" xfId="0" applyNumberFormat="1" applyFont="1" applyFill="1"/>
    <xf numFmtId="0" fontId="10" fillId="8" borderId="10" xfId="0" applyFont="1" applyFill="1" applyBorder="1"/>
    <xf numFmtId="0" fontId="10" fillId="8" borderId="11" xfId="0" applyFont="1" applyFill="1" applyBorder="1"/>
    <xf numFmtId="0" fontId="0" fillId="0" borderId="5" xfId="0" applyBorder="1" applyAlignment="1">
      <alignment horizontal="right"/>
    </xf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horizontal="right"/>
    </xf>
    <xf numFmtId="0" fontId="10" fillId="8" borderId="9" xfId="0" applyFont="1" applyFill="1" applyBorder="1" applyAlignment="1">
      <alignment horizontal="center"/>
    </xf>
    <xf numFmtId="166" fontId="2" fillId="0" borderId="0" xfId="0" applyNumberFormat="1" applyFont="1"/>
    <xf numFmtId="0" fontId="10" fillId="8" borderId="12" xfId="0" applyFont="1" applyFill="1" applyBorder="1" applyAlignment="1">
      <alignment horizontal="center"/>
    </xf>
    <xf numFmtId="169" fontId="0" fillId="0" borderId="4" xfId="2" applyNumberFormat="1" applyFont="1" applyBorder="1"/>
    <xf numFmtId="169" fontId="0" fillId="0" borderId="6" xfId="2" applyNumberFormat="1" applyFont="1" applyBorder="1"/>
    <xf numFmtId="0" fontId="12" fillId="0" borderId="0" xfId="0" applyFont="1"/>
    <xf numFmtId="0" fontId="12" fillId="2" borderId="0" xfId="0" applyFont="1" applyFill="1"/>
    <xf numFmtId="0" fontId="11" fillId="8" borderId="12" xfId="0" applyFont="1" applyFill="1" applyBorder="1" applyAlignment="1">
      <alignment horizontal="center"/>
    </xf>
    <xf numFmtId="0" fontId="11" fillId="8" borderId="12" xfId="0" applyFont="1" applyFill="1" applyBorder="1"/>
    <xf numFmtId="0" fontId="12" fillId="0" borderId="7" xfId="0" applyFont="1" applyBorder="1"/>
    <xf numFmtId="171" fontId="12" fillId="0" borderId="0" xfId="0" applyNumberFormat="1" applyFont="1" applyAlignment="1">
      <alignment horizontal="center"/>
    </xf>
    <xf numFmtId="171" fontId="12" fillId="0" borderId="5" xfId="0" applyNumberFormat="1" applyFont="1" applyBorder="1" applyAlignment="1">
      <alignment horizontal="center"/>
    </xf>
    <xf numFmtId="173" fontId="12" fillId="0" borderId="0" xfId="2" applyNumberFormat="1" applyFont="1" applyBorder="1" applyAlignment="1">
      <alignment horizontal="center" vertical="center"/>
    </xf>
    <xf numFmtId="173" fontId="12" fillId="0" borderId="5" xfId="2" applyNumberFormat="1" applyFont="1" applyBorder="1" applyAlignment="1">
      <alignment horizontal="center" vertical="center"/>
    </xf>
    <xf numFmtId="3" fontId="12" fillId="0" borderId="0" xfId="2" applyNumberFormat="1" applyFont="1" applyBorder="1" applyAlignment="1">
      <alignment horizontal="center" vertical="center"/>
    </xf>
    <xf numFmtId="3" fontId="12" fillId="0" borderId="5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8" xfId="0" applyFont="1" applyBorder="1"/>
    <xf numFmtId="171" fontId="12" fillId="0" borderId="4" xfId="0" applyNumberFormat="1" applyFont="1" applyBorder="1"/>
    <xf numFmtId="171" fontId="12" fillId="0" borderId="6" xfId="0" applyNumberFormat="1" applyFont="1" applyBorder="1"/>
    <xf numFmtId="0" fontId="12" fillId="2" borderId="0" xfId="0" applyFont="1" applyFill="1" applyAlignment="1">
      <alignment horizontal="center"/>
    </xf>
    <xf numFmtId="0" fontId="12" fillId="8" borderId="12" xfId="0" applyFont="1" applyFill="1" applyBorder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3" fillId="9" borderId="3" xfId="0" applyFont="1" applyFill="1" applyBorder="1" applyAlignment="1">
      <alignment horizontal="center"/>
    </xf>
    <xf numFmtId="171" fontId="12" fillId="0" borderId="0" xfId="0" applyNumberFormat="1" applyFont="1"/>
    <xf numFmtId="171" fontId="12" fillId="0" borderId="5" xfId="0" applyNumberFormat="1" applyFont="1" applyBorder="1"/>
    <xf numFmtId="0" fontId="12" fillId="0" borderId="7" xfId="0" applyFont="1" applyBorder="1" applyAlignment="1">
      <alignment horizontal="center"/>
    </xf>
    <xf numFmtId="10" fontId="12" fillId="0" borderId="0" xfId="1" applyNumberFormat="1" applyFont="1" applyBorder="1"/>
    <xf numFmtId="10" fontId="12" fillId="0" borderId="5" xfId="1" applyNumberFormat="1" applyFont="1" applyBorder="1"/>
    <xf numFmtId="166" fontId="12" fillId="0" borderId="0" xfId="1" applyNumberFormat="1" applyFont="1" applyBorder="1"/>
    <xf numFmtId="166" fontId="12" fillId="0" borderId="5" xfId="1" applyNumberFormat="1" applyFont="1" applyBorder="1"/>
    <xf numFmtId="10" fontId="12" fillId="0" borderId="4" xfId="1" applyNumberFormat="1" applyFont="1" applyBorder="1"/>
    <xf numFmtId="0" fontId="12" fillId="0" borderId="4" xfId="0" applyFont="1" applyBorder="1"/>
    <xf numFmtId="10" fontId="12" fillId="0" borderId="6" xfId="1" applyNumberFormat="1" applyFont="1" applyBorder="1"/>
    <xf numFmtId="166" fontId="12" fillId="0" borderId="4" xfId="1" applyNumberFormat="1" applyFont="1" applyBorder="1"/>
    <xf numFmtId="166" fontId="12" fillId="0" borderId="6" xfId="1" applyNumberFormat="1" applyFont="1" applyBorder="1"/>
    <xf numFmtId="10" fontId="12" fillId="0" borderId="8" xfId="0" applyNumberFormat="1" applyFont="1" applyBorder="1" applyAlignment="1">
      <alignment horizontal="center"/>
    </xf>
    <xf numFmtId="10" fontId="12" fillId="0" borderId="4" xfId="0" applyNumberFormat="1" applyFont="1" applyBorder="1" applyAlignment="1">
      <alignment horizontal="center"/>
    </xf>
    <xf numFmtId="10" fontId="12" fillId="0" borderId="6" xfId="0" applyNumberFormat="1" applyFont="1" applyBorder="1" applyAlignment="1">
      <alignment horizontal="center"/>
    </xf>
    <xf numFmtId="10" fontId="14" fillId="0" borderId="8" xfId="0" applyNumberFormat="1" applyFont="1" applyBorder="1" applyAlignment="1">
      <alignment horizontal="center"/>
    </xf>
    <xf numFmtId="10" fontId="14" fillId="0" borderId="4" xfId="0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72" fontId="12" fillId="2" borderId="0" xfId="1" applyNumberFormat="1" applyFont="1" applyFill="1"/>
    <xf numFmtId="170" fontId="12" fillId="0" borderId="0" xfId="2" applyNumberFormat="1" applyFont="1"/>
    <xf numFmtId="0" fontId="12" fillId="8" borderId="12" xfId="0" applyFont="1" applyFill="1" applyBorder="1"/>
    <xf numFmtId="41" fontId="0" fillId="0" borderId="0" xfId="2" applyFont="1" applyAlignment="1">
      <alignment horizontal="center" vertical="center"/>
    </xf>
    <xf numFmtId="0" fontId="12" fillId="0" borderId="3" xfId="0" applyFont="1" applyBorder="1"/>
    <xf numFmtId="0" fontId="12" fillId="0" borderId="0" xfId="0" applyFont="1" applyAlignment="1">
      <alignment horizontal="center" vertical="center"/>
    </xf>
    <xf numFmtId="0" fontId="12" fillId="0" borderId="9" xfId="0" applyFont="1" applyBorder="1"/>
    <xf numFmtId="0" fontId="12" fillId="0" borderId="11" xfId="0" applyFont="1" applyBorder="1" applyAlignment="1">
      <alignment horizontal="center"/>
    </xf>
    <xf numFmtId="166" fontId="12" fillId="0" borderId="0" xfId="0" applyNumberFormat="1" applyFont="1"/>
    <xf numFmtId="166" fontId="12" fillId="0" borderId="5" xfId="0" applyNumberFormat="1" applyFont="1" applyBorder="1"/>
    <xf numFmtId="166" fontId="12" fillId="0" borderId="4" xfId="0" applyNumberFormat="1" applyFont="1" applyBorder="1"/>
    <xf numFmtId="166" fontId="12" fillId="0" borderId="6" xfId="0" applyNumberFormat="1" applyFont="1" applyBorder="1"/>
    <xf numFmtId="164" fontId="15" fillId="0" borderId="0" xfId="0" applyNumberFormat="1" applyFont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9" fontId="12" fillId="0" borderId="0" xfId="1" applyFont="1" applyBorder="1"/>
    <xf numFmtId="10" fontId="12" fillId="0" borderId="0" xfId="0" applyNumberFormat="1" applyFont="1"/>
    <xf numFmtId="164" fontId="15" fillId="0" borderId="8" xfId="0" applyNumberFormat="1" applyFont="1" applyBorder="1" applyAlignment="1">
      <alignment horizontal="left" vertical="center"/>
    </xf>
    <xf numFmtId="0" fontId="12" fillId="0" borderId="6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0" fillId="8" borderId="4" xfId="0" applyFon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8" borderId="2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1" fontId="0" fillId="2" borderId="7" xfId="2" applyNumberFormat="1" applyFont="1" applyFill="1" applyBorder="1" applyAlignment="1">
      <alignment horizontal="center" vertical="center"/>
    </xf>
    <xf numFmtId="1" fontId="0" fillId="5" borderId="7" xfId="2" applyNumberFormat="1" applyFont="1" applyFill="1" applyBorder="1" applyAlignment="1">
      <alignment horizontal="center" vertical="center"/>
    </xf>
    <xf numFmtId="1" fontId="0" fillId="3" borderId="7" xfId="2" applyNumberFormat="1" applyFont="1" applyFill="1" applyBorder="1" applyAlignment="1">
      <alignment horizontal="center" vertical="center"/>
    </xf>
    <xf numFmtId="1" fontId="0" fillId="4" borderId="7" xfId="2" applyNumberFormat="1" applyFont="1" applyFill="1" applyBorder="1" applyAlignment="1">
      <alignment horizontal="center" vertical="center"/>
    </xf>
    <xf numFmtId="1" fontId="0" fillId="4" borderId="8" xfId="2" applyNumberFormat="1" applyFont="1" applyFill="1" applyBorder="1" applyAlignment="1">
      <alignment horizontal="center" vertical="center"/>
    </xf>
    <xf numFmtId="1" fontId="0" fillId="0" borderId="7" xfId="2" applyNumberFormat="1" applyFont="1" applyFill="1" applyBorder="1" applyAlignment="1">
      <alignment horizontal="center" vertical="center"/>
    </xf>
    <xf numFmtId="1" fontId="0" fillId="0" borderId="8" xfId="2" applyNumberFormat="1" applyFont="1" applyFill="1" applyBorder="1" applyAlignment="1">
      <alignment horizontal="center" vertical="center"/>
    </xf>
    <xf numFmtId="1" fontId="0" fillId="6" borderId="7" xfId="2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4" fontId="0" fillId="0" borderId="0" xfId="0" applyNumberFormat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6" fontId="12" fillId="0" borderId="0" xfId="0" applyNumberFormat="1" applyFont="1" applyBorder="1"/>
    <xf numFmtId="0" fontId="12" fillId="0" borderId="0" xfId="0" applyFont="1" applyBorder="1" applyAlignment="1">
      <alignment horizontal="center" vertical="center"/>
    </xf>
    <xf numFmtId="1" fontId="0" fillId="0" borderId="0" xfId="2" applyNumberFormat="1" applyFont="1" applyBorder="1" applyAlignment="1">
      <alignment horizontal="center" vertical="center"/>
    </xf>
    <xf numFmtId="166" fontId="0" fillId="0" borderId="0" xfId="0" applyNumberFormat="1" applyBorder="1"/>
    <xf numFmtId="166" fontId="1" fillId="0" borderId="0" xfId="1" applyNumberFormat="1" applyFont="1" applyBorder="1" applyAlignment="1">
      <alignment horizontal="right" vertical="center"/>
    </xf>
    <xf numFmtId="166" fontId="0" fillId="0" borderId="0" xfId="0" applyNumberFormat="1" applyBorder="1" applyAlignment="1">
      <alignment horizontal="right"/>
    </xf>
    <xf numFmtId="0" fontId="0" fillId="0" borderId="0" xfId="0" applyBorder="1"/>
    <xf numFmtId="165" fontId="0" fillId="0" borderId="0" xfId="0" applyNumberFormat="1" applyBorder="1"/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Evolución Retorno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'Resumen SFDR'!$B$2</c:f>
              <c:strCache>
                <c:ptCount val="1"/>
                <c:pt idx="0">
                  <c:v>SFDR 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'Resumen SFDR'!$A$3:$A$8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TOTAL</c:v>
                </c:pt>
              </c:strCache>
            </c:strRef>
          </c:cat>
          <c:val>
            <c:numRef>
              <c:f>'Resumen SFDR'!$B$3:$B$8</c:f>
              <c:numCache>
                <c:formatCode>#,##0.00%;[Red]\-#,##0.00%</c:formatCode>
                <c:ptCount val="6"/>
                <c:pt idx="0">
                  <c:v>0.20478571428571429</c:v>
                </c:pt>
                <c:pt idx="1">
                  <c:v>-9.9785714285714283E-2</c:v>
                </c:pt>
                <c:pt idx="2">
                  <c:v>0.19970000000000002</c:v>
                </c:pt>
                <c:pt idx="3">
                  <c:v>-6.8971428571428572E-2</c:v>
                </c:pt>
                <c:pt idx="4">
                  <c:v>0.17987142857142854</c:v>
                </c:pt>
                <c:pt idx="5">
                  <c:v>8.3119999999999999E-2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CBC-1349-B797-1645DA519974}"/>
            </c:ext>
          </c:extLst>
        </c:ser>
        <c:ser>
          <c:idx val="1"/>
          <c:order val="1"/>
          <c:tx>
            <c:strRef>
              <c:f>'Resumen SFDR'!$C$2</c:f>
              <c:strCache>
                <c:ptCount val="1"/>
                <c:pt idx="0">
                  <c:v>SFDR 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'Resumen SFDR'!$A$3:$A$8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TOTAL</c:v>
                </c:pt>
              </c:strCache>
            </c:strRef>
          </c:cat>
          <c:val>
            <c:numRef>
              <c:f>'Resumen SFDR'!$C$3:$C$8</c:f>
              <c:numCache>
                <c:formatCode>#,##0.00%;[Red]\-#,##0.00%</c:formatCode>
                <c:ptCount val="6"/>
                <c:pt idx="0">
                  <c:v>0.278081159835948</c:v>
                </c:pt>
                <c:pt idx="1">
                  <c:v>1.084857142857143E-2</c:v>
                </c:pt>
                <c:pt idx="2">
                  <c:v>0.22760072856158317</c:v>
                </c:pt>
                <c:pt idx="3">
                  <c:v>-0.12729193106780476</c:v>
                </c:pt>
                <c:pt idx="4">
                  <c:v>0.11956930882850379</c:v>
                </c:pt>
                <c:pt idx="5">
                  <c:v>0.10176156751736032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CBC-1349-B797-1645DA519974}"/>
            </c:ext>
          </c:extLst>
        </c:ser>
        <c:ser>
          <c:idx val="2"/>
          <c:order val="2"/>
          <c:tx>
            <c:strRef>
              <c:f>'Resumen SFDR'!$D$2</c:f>
              <c:strCache>
                <c:ptCount val="1"/>
                <c:pt idx="0">
                  <c:v>SFDR 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'Resumen SFDR'!$A$3:$A$8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TOTAL</c:v>
                </c:pt>
              </c:strCache>
            </c:strRef>
          </c:cat>
          <c:val>
            <c:numRef>
              <c:f>'Resumen SFDR'!$D$3:$D$8</c:f>
              <c:numCache>
                <c:formatCode>#,##0.00%;[Red]\-#,##0.00%</c:formatCode>
                <c:ptCount val="6"/>
                <c:pt idx="0">
                  <c:v>0.28692857142857137</c:v>
                </c:pt>
                <c:pt idx="1">
                  <c:v>0.20272857142857142</c:v>
                </c:pt>
                <c:pt idx="2">
                  <c:v>0.20644285714285715</c:v>
                </c:pt>
                <c:pt idx="3">
                  <c:v>-0.16172857142857142</c:v>
                </c:pt>
                <c:pt idx="4">
                  <c:v>8.3542857142857141E-2</c:v>
                </c:pt>
                <c:pt idx="5">
                  <c:v>0.12358285714285713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CBC-1349-B797-1645DA51997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2163311"/>
        <c:axId val="391320175"/>
      </c:lineChart>
      <c:catAx>
        <c:axId val="392163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1320175"/>
        <c:crosses val="autoZero"/>
        <c:auto val="1"/>
        <c:lblAlgn val="ctr"/>
        <c:lblOffset val="100"/>
        <c:noMultiLvlLbl val="0"/>
      </c:catAx>
      <c:valAx>
        <c:axId val="39132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2163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Sectores!$B$101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Sectores!$A$119:$A$131</c:f>
              <c:strCache>
                <c:ptCount val="13"/>
                <c:pt idx="0">
                  <c:v>Financieros</c:v>
                </c:pt>
                <c:pt idx="1">
                  <c:v>Cuidado de la Salud</c:v>
                </c:pt>
                <c:pt idx="2">
                  <c:v>Industriales </c:v>
                </c:pt>
                <c:pt idx="3">
                  <c:v>Productos basico de consumo</c:v>
                </c:pt>
                <c:pt idx="4">
                  <c:v>Consumo discrecional</c:v>
                </c:pt>
                <c:pt idx="5">
                  <c:v>Materiales</c:v>
                </c:pt>
                <c:pt idx="6">
                  <c:v>Tecnologías de la informacion </c:v>
                </c:pt>
                <c:pt idx="7">
                  <c:v>Servicios de comunicacion</c:v>
                </c:pt>
                <c:pt idx="8">
                  <c:v>Energia</c:v>
                </c:pt>
                <c:pt idx="9">
                  <c:v>Utilidades</c:v>
                </c:pt>
                <c:pt idx="10">
                  <c:v>Efectivo</c:v>
                </c:pt>
                <c:pt idx="11">
                  <c:v>Bienes raices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Sectores!$B$119:$B$131</c:f>
              <c:numCache>
                <c:formatCode>#,##0.00%;[Red]\-#,##0.00%</c:formatCode>
                <c:ptCount val="13"/>
                <c:pt idx="0">
                  <c:v>0.20721428571428571</c:v>
                </c:pt>
                <c:pt idx="1">
                  <c:v>0.17485714285714282</c:v>
                </c:pt>
                <c:pt idx="2">
                  <c:v>0.11792857142857142</c:v>
                </c:pt>
                <c:pt idx="3">
                  <c:v>0.10684285714285714</c:v>
                </c:pt>
                <c:pt idx="4">
                  <c:v>0.10048571428571428</c:v>
                </c:pt>
                <c:pt idx="5">
                  <c:v>9.7085714285714289E-2</c:v>
                </c:pt>
                <c:pt idx="6">
                  <c:v>8.9485714285714293E-2</c:v>
                </c:pt>
                <c:pt idx="7">
                  <c:v>4.3071428571428573E-2</c:v>
                </c:pt>
                <c:pt idx="8">
                  <c:v>2.6585714285714289E-2</c:v>
                </c:pt>
                <c:pt idx="9">
                  <c:v>2.514285714285714E-2</c:v>
                </c:pt>
                <c:pt idx="10">
                  <c:v>8.0571428571428565E-3</c:v>
                </c:pt>
                <c:pt idx="11">
                  <c:v>6.5142857142857146E-3</c:v>
                </c:pt>
                <c:pt idx="12">
                  <c:v>-3.271428571428571E-3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3-8348-B90D-F1F32796D391}"/>
            </c:ext>
          </c:extLst>
        </c:ser>
        <c:ser>
          <c:idx val="1"/>
          <c:order val="1"/>
          <c:tx>
            <c:strRef>
              <c:f>Sectores!$C$101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Sectores!$A$119:$A$131</c:f>
              <c:strCache>
                <c:ptCount val="13"/>
                <c:pt idx="0">
                  <c:v>Financieros</c:v>
                </c:pt>
                <c:pt idx="1">
                  <c:v>Cuidado de la Salud</c:v>
                </c:pt>
                <c:pt idx="2">
                  <c:v>Industriales </c:v>
                </c:pt>
                <c:pt idx="3">
                  <c:v>Productos basico de consumo</c:v>
                </c:pt>
                <c:pt idx="4">
                  <c:v>Consumo discrecional</c:v>
                </c:pt>
                <c:pt idx="5">
                  <c:v>Materiales</c:v>
                </c:pt>
                <c:pt idx="6">
                  <c:v>Tecnologías de la informacion </c:v>
                </c:pt>
                <c:pt idx="7">
                  <c:v>Servicios de comunicacion</c:v>
                </c:pt>
                <c:pt idx="8">
                  <c:v>Energia</c:v>
                </c:pt>
                <c:pt idx="9">
                  <c:v>Utilidades</c:v>
                </c:pt>
                <c:pt idx="10">
                  <c:v>Efectivo</c:v>
                </c:pt>
                <c:pt idx="11">
                  <c:v>Bienes raices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Sectores!$C$119:$C$131</c:f>
              <c:numCache>
                <c:formatCode>#,##0.00%;[Red]\-#,##0.00%</c:formatCode>
                <c:ptCount val="13"/>
                <c:pt idx="0">
                  <c:v>0.16904285714285711</c:v>
                </c:pt>
                <c:pt idx="1">
                  <c:v>0.1821714285714286</c:v>
                </c:pt>
                <c:pt idx="2">
                  <c:v>0.13018571428571427</c:v>
                </c:pt>
                <c:pt idx="3">
                  <c:v>0.10294285714285714</c:v>
                </c:pt>
                <c:pt idx="4">
                  <c:v>9.8328571428571432E-2</c:v>
                </c:pt>
                <c:pt idx="5">
                  <c:v>0.11145714285714285</c:v>
                </c:pt>
                <c:pt idx="6">
                  <c:v>9.635714285714285E-2</c:v>
                </c:pt>
                <c:pt idx="7">
                  <c:v>3.9671428571428573E-2</c:v>
                </c:pt>
                <c:pt idx="8">
                  <c:v>2.7728571428571429E-2</c:v>
                </c:pt>
                <c:pt idx="9">
                  <c:v>2.3285714285714288E-2</c:v>
                </c:pt>
                <c:pt idx="10">
                  <c:v>1.3128571428571429E-2</c:v>
                </c:pt>
                <c:pt idx="11">
                  <c:v>1.0314285714285715E-2</c:v>
                </c:pt>
                <c:pt idx="12">
                  <c:v>-4.6142857142857149E-3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3-8348-B90D-F1F32796D391}"/>
            </c:ext>
          </c:extLst>
        </c:ser>
        <c:ser>
          <c:idx val="2"/>
          <c:order val="2"/>
          <c:tx>
            <c:strRef>
              <c:f>Sectores!$D$101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Sectores!$A$119:$A$131</c:f>
              <c:strCache>
                <c:ptCount val="13"/>
                <c:pt idx="0">
                  <c:v>Financieros</c:v>
                </c:pt>
                <c:pt idx="1">
                  <c:v>Cuidado de la Salud</c:v>
                </c:pt>
                <c:pt idx="2">
                  <c:v>Industriales </c:v>
                </c:pt>
                <c:pt idx="3">
                  <c:v>Productos basico de consumo</c:v>
                </c:pt>
                <c:pt idx="4">
                  <c:v>Consumo discrecional</c:v>
                </c:pt>
                <c:pt idx="5">
                  <c:v>Materiales</c:v>
                </c:pt>
                <c:pt idx="6">
                  <c:v>Tecnologías de la informacion </c:v>
                </c:pt>
                <c:pt idx="7">
                  <c:v>Servicios de comunicacion</c:v>
                </c:pt>
                <c:pt idx="8">
                  <c:v>Energia</c:v>
                </c:pt>
                <c:pt idx="9">
                  <c:v>Utilidades</c:v>
                </c:pt>
                <c:pt idx="10">
                  <c:v>Efectivo</c:v>
                </c:pt>
                <c:pt idx="11">
                  <c:v>Bienes raices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Sectores!$D$119:$D$131</c:f>
              <c:numCache>
                <c:formatCode>#,##0.00%;[Red]\-#,##0.00%</c:formatCode>
                <c:ptCount val="13"/>
                <c:pt idx="0">
                  <c:v>0.18668571428571429</c:v>
                </c:pt>
                <c:pt idx="1">
                  <c:v>0.17518571428571428</c:v>
                </c:pt>
                <c:pt idx="2">
                  <c:v>0.13965714285714287</c:v>
                </c:pt>
                <c:pt idx="3">
                  <c:v>9.7728571428571415E-2</c:v>
                </c:pt>
                <c:pt idx="4">
                  <c:v>9.2671428571428585E-2</c:v>
                </c:pt>
                <c:pt idx="5">
                  <c:v>0.10722857142857144</c:v>
                </c:pt>
                <c:pt idx="6">
                  <c:v>8.7385714285714289E-2</c:v>
                </c:pt>
                <c:pt idx="7">
                  <c:v>5.7771428571428571E-2</c:v>
                </c:pt>
                <c:pt idx="8">
                  <c:v>3.0271428571428567E-2</c:v>
                </c:pt>
                <c:pt idx="9">
                  <c:v>1.3185714285714285E-2</c:v>
                </c:pt>
                <c:pt idx="10">
                  <c:v>7.8857142857142858E-3</c:v>
                </c:pt>
                <c:pt idx="11">
                  <c:v>6.6571428571428571E-3</c:v>
                </c:pt>
                <c:pt idx="12">
                  <c:v>-2.314285714285714E-3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3-8348-B90D-F1F32796D391}"/>
            </c:ext>
          </c:extLst>
        </c:ser>
        <c:ser>
          <c:idx val="3"/>
          <c:order val="3"/>
          <c:tx>
            <c:strRef>
              <c:f>Sectores!$E$101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Sectores!$A$119:$A$131</c:f>
              <c:strCache>
                <c:ptCount val="13"/>
                <c:pt idx="0">
                  <c:v>Financieros</c:v>
                </c:pt>
                <c:pt idx="1">
                  <c:v>Cuidado de la Salud</c:v>
                </c:pt>
                <c:pt idx="2">
                  <c:v>Industriales </c:v>
                </c:pt>
                <c:pt idx="3">
                  <c:v>Productos basico de consumo</c:v>
                </c:pt>
                <c:pt idx="4">
                  <c:v>Consumo discrecional</c:v>
                </c:pt>
                <c:pt idx="5">
                  <c:v>Materiales</c:v>
                </c:pt>
                <c:pt idx="6">
                  <c:v>Tecnologías de la informacion </c:v>
                </c:pt>
                <c:pt idx="7">
                  <c:v>Servicios de comunicacion</c:v>
                </c:pt>
                <c:pt idx="8">
                  <c:v>Energia</c:v>
                </c:pt>
                <c:pt idx="9">
                  <c:v>Utilidades</c:v>
                </c:pt>
                <c:pt idx="10">
                  <c:v>Efectivo</c:v>
                </c:pt>
                <c:pt idx="11">
                  <c:v>Bienes raices</c:v>
                </c:pt>
                <c:pt idx="12">
                  <c:v>Otros Activos/Pasivos</c:v>
                </c:pt>
              </c:strCache>
            </c:strRef>
          </c:cat>
          <c:val>
            <c:numRef>
              <c:f>Sectores!$E$119:$E$131</c:f>
              <c:numCache>
                <c:formatCode>#,##0.00%;[Red]\-#,##0.00%</c:formatCode>
                <c:ptCount val="13"/>
                <c:pt idx="0">
                  <c:v>0.20932857142857147</c:v>
                </c:pt>
                <c:pt idx="1">
                  <c:v>0.17245714285714284</c:v>
                </c:pt>
                <c:pt idx="2">
                  <c:v>0.12322857142857144</c:v>
                </c:pt>
                <c:pt idx="3">
                  <c:v>0.10538571428571428</c:v>
                </c:pt>
                <c:pt idx="4">
                  <c:v>9.281428571428571E-2</c:v>
                </c:pt>
                <c:pt idx="5">
                  <c:v>9.3700000000000006E-2</c:v>
                </c:pt>
                <c:pt idx="6">
                  <c:v>6.3728571428571426E-2</c:v>
                </c:pt>
                <c:pt idx="7">
                  <c:v>6.7642857142857143E-2</c:v>
                </c:pt>
                <c:pt idx="8">
                  <c:v>3.102857142857143E-2</c:v>
                </c:pt>
                <c:pt idx="9">
                  <c:v>1.9257142857142858E-2</c:v>
                </c:pt>
                <c:pt idx="10">
                  <c:v>1.8099999999999998E-2</c:v>
                </c:pt>
                <c:pt idx="11">
                  <c:v>4.5142857142857146E-3</c:v>
                </c:pt>
                <c:pt idx="12">
                  <c:v>-1.185714285714286E-3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E3-8348-B90D-F1F32796D391}"/>
            </c:ext>
          </c:extLst>
        </c:ser>
        <c:ser>
          <c:idx val="4"/>
          <c:order val="4"/>
          <c:tx>
            <c:strRef>
              <c:f>Sectores!$F$101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Sectores!$A$119:$A$131</c:f>
              <c:strCache>
                <c:ptCount val="13"/>
                <c:pt idx="0">
                  <c:v>Financieros</c:v>
                </c:pt>
                <c:pt idx="1">
                  <c:v>Cuidado de la Salud</c:v>
                </c:pt>
                <c:pt idx="2">
                  <c:v>Industriales </c:v>
                </c:pt>
                <c:pt idx="3">
                  <c:v>Productos basico de consumo</c:v>
                </c:pt>
                <c:pt idx="4">
                  <c:v>Consumo discrecional</c:v>
                </c:pt>
                <c:pt idx="5">
                  <c:v>Materiales</c:v>
                </c:pt>
                <c:pt idx="6">
                  <c:v>Tecnologías de la informacion </c:v>
                </c:pt>
                <c:pt idx="7">
                  <c:v>Servicios de comunicacion</c:v>
                </c:pt>
                <c:pt idx="8">
                  <c:v>Energia</c:v>
                </c:pt>
                <c:pt idx="9">
                  <c:v>Utilidades</c:v>
                </c:pt>
                <c:pt idx="10">
                  <c:v>Efectivo</c:v>
                </c:pt>
                <c:pt idx="11">
                  <c:v>Bienes raices</c:v>
                </c:pt>
                <c:pt idx="12">
                  <c:v>Otros Activos/Pasivos</c:v>
                </c:pt>
              </c:strCache>
            </c:strRef>
          </c:cat>
          <c:val>
            <c:numRef>
              <c:f>Sectores!$F$119:$F$131</c:f>
              <c:numCache>
                <c:formatCode>#,##0.00%;[Red]\-#,##0.00%</c:formatCode>
                <c:ptCount val="13"/>
                <c:pt idx="0">
                  <c:v>0.19592857142857145</c:v>
                </c:pt>
                <c:pt idx="1">
                  <c:v>0.17722857142857143</c:v>
                </c:pt>
                <c:pt idx="2">
                  <c:v>0.13961428571428572</c:v>
                </c:pt>
                <c:pt idx="3">
                  <c:v>9.7328571428571431E-2</c:v>
                </c:pt>
                <c:pt idx="4">
                  <c:v>0.10417142857142858</c:v>
                </c:pt>
                <c:pt idx="5">
                  <c:v>7.6085714285714284E-2</c:v>
                </c:pt>
                <c:pt idx="6">
                  <c:v>7.8285714285714292E-2</c:v>
                </c:pt>
                <c:pt idx="7">
                  <c:v>7.0985714285714291E-2</c:v>
                </c:pt>
                <c:pt idx="8">
                  <c:v>1.9257142857142858E-2</c:v>
                </c:pt>
                <c:pt idx="9">
                  <c:v>2.467142857142857E-2</c:v>
                </c:pt>
                <c:pt idx="10">
                  <c:v>1.6114285714285716E-2</c:v>
                </c:pt>
                <c:pt idx="11">
                  <c:v>3.6857142857142857E-3</c:v>
                </c:pt>
                <c:pt idx="12">
                  <c:v>-3.3571428571428572E-3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E3-8348-B90D-F1F32796D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4941760"/>
        <c:axId val="1604410240"/>
      </c:barChart>
      <c:catAx>
        <c:axId val="160494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4410240"/>
        <c:crosses val="autoZero"/>
        <c:auto val="1"/>
        <c:lblAlgn val="ctr"/>
        <c:lblOffset val="100"/>
        <c:noMultiLvlLbl val="0"/>
      </c:catAx>
      <c:valAx>
        <c:axId val="16044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494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Sectores!$B$101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Sectores!$A$136:$A$148</c:f>
              <c:strCache>
                <c:ptCount val="13"/>
                <c:pt idx="0">
                  <c:v>Tecnologías de la informacion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Utilidades</c:v>
                </c:pt>
                <c:pt idx="6">
                  <c:v>Consumo discrecional</c:v>
                </c:pt>
                <c:pt idx="7">
                  <c:v>Productos basico de consumo</c:v>
                </c:pt>
                <c:pt idx="8">
                  <c:v>Servicios de comunicacion</c:v>
                </c:pt>
                <c:pt idx="9">
                  <c:v>Bienes raices</c:v>
                </c:pt>
                <c:pt idx="10">
                  <c:v>Efectivo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Sectores!$B$136:$B$148</c:f>
              <c:numCache>
                <c:formatCode>#,##0.00%;[Red]\-#,##0.00%</c:formatCode>
                <c:ptCount val="13"/>
                <c:pt idx="0">
                  <c:v>0.21054285714285711</c:v>
                </c:pt>
                <c:pt idx="1">
                  <c:v>0.18090000000000001</c:v>
                </c:pt>
                <c:pt idx="2">
                  <c:v>0.12038571428571428</c:v>
                </c:pt>
                <c:pt idx="3">
                  <c:v>0.11682857142857142</c:v>
                </c:pt>
                <c:pt idx="4">
                  <c:v>8.4014285714285708E-2</c:v>
                </c:pt>
                <c:pt idx="5">
                  <c:v>7.5957142857142848E-2</c:v>
                </c:pt>
                <c:pt idx="6">
                  <c:v>5.3757142857142858E-2</c:v>
                </c:pt>
                <c:pt idx="7">
                  <c:v>3.9399999999999998E-2</c:v>
                </c:pt>
                <c:pt idx="8">
                  <c:v>3.5742857142857139E-2</c:v>
                </c:pt>
                <c:pt idx="9">
                  <c:v>2.9542857142857142E-2</c:v>
                </c:pt>
                <c:pt idx="10">
                  <c:v>2.4828571428571426E-2</c:v>
                </c:pt>
                <c:pt idx="11">
                  <c:v>2.4514285714285711E-2</c:v>
                </c:pt>
                <c:pt idx="12">
                  <c:v>3.5857142857142863E-3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2-E74C-94D1-073968A7ACC5}"/>
            </c:ext>
          </c:extLst>
        </c:ser>
        <c:ser>
          <c:idx val="1"/>
          <c:order val="1"/>
          <c:tx>
            <c:strRef>
              <c:f>Sectores!$C$101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Sectores!$A$136:$A$148</c:f>
              <c:strCache>
                <c:ptCount val="13"/>
                <c:pt idx="0">
                  <c:v>Tecnologías de la informacion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Utilidades</c:v>
                </c:pt>
                <c:pt idx="6">
                  <c:v>Consumo discrecional</c:v>
                </c:pt>
                <c:pt idx="7">
                  <c:v>Productos basico de consumo</c:v>
                </c:pt>
                <c:pt idx="8">
                  <c:v>Servicios de comunicacion</c:v>
                </c:pt>
                <c:pt idx="9">
                  <c:v>Bienes raices</c:v>
                </c:pt>
                <c:pt idx="10">
                  <c:v>Efectivo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Sectores!$C$136:$C$148</c:f>
              <c:numCache>
                <c:formatCode>#,##0.00%;[Red]\-#,##0.00%</c:formatCode>
                <c:ptCount val="13"/>
                <c:pt idx="0">
                  <c:v>0.22682857142857141</c:v>
                </c:pt>
                <c:pt idx="1">
                  <c:v>0.22151428571428575</c:v>
                </c:pt>
                <c:pt idx="2">
                  <c:v>6.482857142857143E-2</c:v>
                </c:pt>
                <c:pt idx="3">
                  <c:v>0.11452857142857144</c:v>
                </c:pt>
                <c:pt idx="4">
                  <c:v>9.6014285714285719E-2</c:v>
                </c:pt>
                <c:pt idx="5">
                  <c:v>7.2085714285714295E-2</c:v>
                </c:pt>
                <c:pt idx="6">
                  <c:v>4.8271428571428569E-2</c:v>
                </c:pt>
                <c:pt idx="7">
                  <c:v>3.672857142857143E-2</c:v>
                </c:pt>
                <c:pt idx="8">
                  <c:v>2.6679999999999999E-2</c:v>
                </c:pt>
                <c:pt idx="9">
                  <c:v>2.587142857142857E-2</c:v>
                </c:pt>
                <c:pt idx="10">
                  <c:v>4.882857142857143E-2</c:v>
                </c:pt>
                <c:pt idx="11">
                  <c:v>9.7714285714285715E-3</c:v>
                </c:pt>
                <c:pt idx="12">
                  <c:v>8.0428571428571415E-3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2-E74C-94D1-073968A7ACC5}"/>
            </c:ext>
          </c:extLst>
        </c:ser>
        <c:ser>
          <c:idx val="2"/>
          <c:order val="2"/>
          <c:tx>
            <c:strRef>
              <c:f>Sectores!$D$101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Sectores!$A$136:$A$148</c:f>
              <c:strCache>
                <c:ptCount val="13"/>
                <c:pt idx="0">
                  <c:v>Tecnologías de la informacion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Utilidades</c:v>
                </c:pt>
                <c:pt idx="6">
                  <c:v>Consumo discrecional</c:v>
                </c:pt>
                <c:pt idx="7">
                  <c:v>Productos basico de consumo</c:v>
                </c:pt>
                <c:pt idx="8">
                  <c:v>Servicios de comunicacion</c:v>
                </c:pt>
                <c:pt idx="9">
                  <c:v>Bienes raices</c:v>
                </c:pt>
                <c:pt idx="10">
                  <c:v>Efectivo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Sectores!$D$136:$D$148</c:f>
              <c:numCache>
                <c:formatCode>#,##0.00%;[Red]\-#,##0.00%</c:formatCode>
                <c:ptCount val="13"/>
                <c:pt idx="0">
                  <c:v>0.20805714285714286</c:v>
                </c:pt>
                <c:pt idx="1">
                  <c:v>0.22781428571428572</c:v>
                </c:pt>
                <c:pt idx="2">
                  <c:v>5.6857142857142849E-2</c:v>
                </c:pt>
                <c:pt idx="3">
                  <c:v>0.12055714285714285</c:v>
                </c:pt>
                <c:pt idx="4">
                  <c:v>0.11744285714285715</c:v>
                </c:pt>
                <c:pt idx="5">
                  <c:v>7.6671428571428585E-2</c:v>
                </c:pt>
                <c:pt idx="6">
                  <c:v>7.4842857142857142E-2</c:v>
                </c:pt>
                <c:pt idx="7">
                  <c:v>3.5357142857142858E-2</c:v>
                </c:pt>
                <c:pt idx="8">
                  <c:v>1.5642857142857142E-2</c:v>
                </c:pt>
                <c:pt idx="9">
                  <c:v>1.78E-2</c:v>
                </c:pt>
                <c:pt idx="10">
                  <c:v>3.73E-2</c:v>
                </c:pt>
                <c:pt idx="11">
                  <c:v>1.0485714285714287E-2</c:v>
                </c:pt>
                <c:pt idx="12">
                  <c:v>1.1714285714285717E-3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62-E74C-94D1-073968A7ACC5}"/>
            </c:ext>
          </c:extLst>
        </c:ser>
        <c:ser>
          <c:idx val="3"/>
          <c:order val="3"/>
          <c:tx>
            <c:strRef>
              <c:f>Sectores!$E$101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Sectores!$A$136:$A$148</c:f>
              <c:strCache>
                <c:ptCount val="13"/>
                <c:pt idx="0">
                  <c:v>Tecnologías de la informacion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Utilidades</c:v>
                </c:pt>
                <c:pt idx="6">
                  <c:v>Consumo discrecional</c:v>
                </c:pt>
                <c:pt idx="7">
                  <c:v>Productos basico de consumo</c:v>
                </c:pt>
                <c:pt idx="8">
                  <c:v>Servicios de comunicacion</c:v>
                </c:pt>
                <c:pt idx="9">
                  <c:v>Bienes raices</c:v>
                </c:pt>
                <c:pt idx="10">
                  <c:v>Efectivo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Sectores!$E$136:$E$148</c:f>
              <c:numCache>
                <c:formatCode>#,##0.00%;[Red]\-#,##0.00%</c:formatCode>
                <c:ptCount val="13"/>
                <c:pt idx="0">
                  <c:v>0.21362857142857142</c:v>
                </c:pt>
                <c:pt idx="1">
                  <c:v>0.2235857142857143</c:v>
                </c:pt>
                <c:pt idx="2">
                  <c:v>7.3928571428571441E-2</c:v>
                </c:pt>
                <c:pt idx="3">
                  <c:v>0.13137142857142856</c:v>
                </c:pt>
                <c:pt idx="4">
                  <c:v>0.10009999999999999</c:v>
                </c:pt>
                <c:pt idx="5">
                  <c:v>8.4471428571428572E-2</c:v>
                </c:pt>
                <c:pt idx="6">
                  <c:v>6.6271428571428578E-2</c:v>
                </c:pt>
                <c:pt idx="7">
                  <c:v>3.2214285714285709E-2</c:v>
                </c:pt>
                <c:pt idx="8">
                  <c:v>2.0314285714285712E-2</c:v>
                </c:pt>
                <c:pt idx="9">
                  <c:v>1.1657142857142857E-2</c:v>
                </c:pt>
                <c:pt idx="10">
                  <c:v>4.1057142857142855E-2</c:v>
                </c:pt>
                <c:pt idx="11">
                  <c:v>1.0728571428571429E-2</c:v>
                </c:pt>
                <c:pt idx="12">
                  <c:v>-9.3285714285714274E-3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62-E74C-94D1-073968A7ACC5}"/>
            </c:ext>
          </c:extLst>
        </c:ser>
        <c:ser>
          <c:idx val="4"/>
          <c:order val="4"/>
          <c:tx>
            <c:strRef>
              <c:f>Sectores!$F$101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Sectores!$A$136:$A$148</c:f>
              <c:strCache>
                <c:ptCount val="13"/>
                <c:pt idx="0">
                  <c:v>Tecnologías de la informacion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Utilidades</c:v>
                </c:pt>
                <c:pt idx="6">
                  <c:v>Consumo discrecional</c:v>
                </c:pt>
                <c:pt idx="7">
                  <c:v>Productos basico de consumo</c:v>
                </c:pt>
                <c:pt idx="8">
                  <c:v>Servicios de comunicacion</c:v>
                </c:pt>
                <c:pt idx="9">
                  <c:v>Bienes raices</c:v>
                </c:pt>
                <c:pt idx="10">
                  <c:v>Efectivo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Sectores!$F$136:$F$148</c:f>
              <c:numCache>
                <c:formatCode>#,##0.00%;[Red]\-#,##0.00%</c:formatCode>
                <c:ptCount val="13"/>
                <c:pt idx="0">
                  <c:v>0.22391428571428573</c:v>
                </c:pt>
                <c:pt idx="1">
                  <c:v>0.25234285714285715</c:v>
                </c:pt>
                <c:pt idx="2">
                  <c:v>6.8371428571428569E-2</c:v>
                </c:pt>
                <c:pt idx="3">
                  <c:v>0.13065714285714286</c:v>
                </c:pt>
                <c:pt idx="4">
                  <c:v>8.087142857142858E-2</c:v>
                </c:pt>
                <c:pt idx="5">
                  <c:v>8.7828571428571436E-2</c:v>
                </c:pt>
                <c:pt idx="6">
                  <c:v>6.2828571428571428E-2</c:v>
                </c:pt>
                <c:pt idx="7">
                  <c:v>2.461428571428572E-2</c:v>
                </c:pt>
                <c:pt idx="8">
                  <c:v>2.8542857142857141E-2</c:v>
                </c:pt>
                <c:pt idx="9">
                  <c:v>8.9857142857142861E-3</c:v>
                </c:pt>
                <c:pt idx="10">
                  <c:v>2.3428571428571431E-2</c:v>
                </c:pt>
                <c:pt idx="11">
                  <c:v>8.8428571428571419E-3</c:v>
                </c:pt>
                <c:pt idx="12">
                  <c:v>-1.2285714285714285E-3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62-E74C-94D1-073968A7A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4941760"/>
        <c:axId val="1604410240"/>
      </c:barChart>
      <c:catAx>
        <c:axId val="160494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4410240"/>
        <c:crosses val="autoZero"/>
        <c:auto val="1"/>
        <c:lblAlgn val="ctr"/>
        <c:lblOffset val="100"/>
        <c:noMultiLvlLbl val="0"/>
      </c:catAx>
      <c:valAx>
        <c:axId val="16044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494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Volatilidad</a:t>
            </a:r>
            <a:r>
              <a:rPr lang="es-MX" baseline="0"/>
              <a:t> por Sector</a:t>
            </a:r>
            <a:endParaRPr lang="es-MX"/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Sectores!#REF!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Sectores!#REF!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Sectores!#REF!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C82-9143-8BF8-F7901C410A7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Sectores!#REF!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Sectores!#REF!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Sectores!#REF!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C82-9143-8BF8-F7901C410A72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Sectores!#REF!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Sectores!#REF!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Sectores!#REF!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5C82-9143-8BF8-F7901C410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0952144"/>
        <c:axId val="1583186976"/>
      </c:barChart>
      <c:catAx>
        <c:axId val="158095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3186976"/>
        <c:crosses val="autoZero"/>
        <c:auto val="1"/>
        <c:lblAlgn val="ctr"/>
        <c:lblOffset val="100"/>
        <c:noMultiLvlLbl val="0"/>
      </c:catAx>
      <c:valAx>
        <c:axId val="158318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0952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Sectores!$B$101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Sectores!$A$154:$A$164</c:f>
              <c:strCache>
                <c:ptCount val="11"/>
                <c:pt idx="0">
                  <c:v>Financieros</c:v>
                </c:pt>
                <c:pt idx="1">
                  <c:v>Consumo discrecional</c:v>
                </c:pt>
                <c:pt idx="2">
                  <c:v>Cuidado de la Salud</c:v>
                </c:pt>
                <c:pt idx="3">
                  <c:v>Industriales </c:v>
                </c:pt>
                <c:pt idx="4">
                  <c:v>Tecnologías de la informacion </c:v>
                </c:pt>
                <c:pt idx="5">
                  <c:v>Materiales</c:v>
                </c:pt>
                <c:pt idx="6">
                  <c:v>Servicios de comunicacion</c:v>
                </c:pt>
                <c:pt idx="7">
                  <c:v>Productos basico de consumo</c:v>
                </c:pt>
                <c:pt idx="8">
                  <c:v>Utilidades</c:v>
                </c:pt>
                <c:pt idx="9">
                  <c:v>Energia</c:v>
                </c:pt>
                <c:pt idx="10">
                  <c:v>Bienes raices</c:v>
                </c:pt>
              </c:strCache>
            </c:strRef>
          </c:cat>
          <c:val>
            <c:numRef>
              <c:f>Sectores!$B$154:$B$164</c:f>
              <c:numCache>
                <c:formatCode>#,##0.00%;[Red]\-#,##0.00%</c:formatCode>
                <c:ptCount val="11"/>
                <c:pt idx="0">
                  <c:v>0.19009999999999999</c:v>
                </c:pt>
                <c:pt idx="1">
                  <c:v>0.15580000000000002</c:v>
                </c:pt>
                <c:pt idx="2">
                  <c:v>0.1507</c:v>
                </c:pt>
                <c:pt idx="3">
                  <c:v>0.13500000000000001</c:v>
                </c:pt>
                <c:pt idx="4">
                  <c:v>7.6600000000000001E-2</c:v>
                </c:pt>
                <c:pt idx="5">
                  <c:v>6.9099999999999995E-2</c:v>
                </c:pt>
                <c:pt idx="6">
                  <c:v>5.8299999999999998E-2</c:v>
                </c:pt>
                <c:pt idx="7">
                  <c:v>5.0700000000000002E-2</c:v>
                </c:pt>
                <c:pt idx="8">
                  <c:v>4.9399999999999999E-2</c:v>
                </c:pt>
                <c:pt idx="9">
                  <c:v>4.9099999999999998E-2</c:v>
                </c:pt>
                <c:pt idx="10">
                  <c:v>1.4700000000000001E-2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0-764E-9657-41C48DBCEC42}"/>
            </c:ext>
          </c:extLst>
        </c:ser>
        <c:ser>
          <c:idx val="1"/>
          <c:order val="1"/>
          <c:tx>
            <c:strRef>
              <c:f>Sectores!$C$101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Sectores!$A$154:$A$164</c:f>
              <c:strCache>
                <c:ptCount val="11"/>
                <c:pt idx="0">
                  <c:v>Financieros</c:v>
                </c:pt>
                <c:pt idx="1">
                  <c:v>Consumo discrecional</c:v>
                </c:pt>
                <c:pt idx="2">
                  <c:v>Cuidado de la Salud</c:v>
                </c:pt>
                <c:pt idx="3">
                  <c:v>Industriales </c:v>
                </c:pt>
                <c:pt idx="4">
                  <c:v>Tecnologías de la informacion </c:v>
                </c:pt>
                <c:pt idx="5">
                  <c:v>Materiales</c:v>
                </c:pt>
                <c:pt idx="6">
                  <c:v>Servicios de comunicacion</c:v>
                </c:pt>
                <c:pt idx="7">
                  <c:v>Productos basico de consumo</c:v>
                </c:pt>
                <c:pt idx="8">
                  <c:v>Utilidades</c:v>
                </c:pt>
                <c:pt idx="9">
                  <c:v>Energia</c:v>
                </c:pt>
                <c:pt idx="10">
                  <c:v>Bienes raices</c:v>
                </c:pt>
              </c:strCache>
            </c:strRef>
          </c:cat>
          <c:val>
            <c:numRef>
              <c:f>Sectores!$C$154:$C$164</c:f>
              <c:numCache>
                <c:formatCode>#,##0.00%;[Red]\-#,##0.00%</c:formatCode>
                <c:ptCount val="11"/>
                <c:pt idx="0">
                  <c:v>0.15529999999999999</c:v>
                </c:pt>
                <c:pt idx="1">
                  <c:v>9.5899999999999999E-2</c:v>
                </c:pt>
                <c:pt idx="2">
                  <c:v>0.1608</c:v>
                </c:pt>
                <c:pt idx="3">
                  <c:v>0.11950000000000001</c:v>
                </c:pt>
                <c:pt idx="4">
                  <c:v>0.10489999999999999</c:v>
                </c:pt>
                <c:pt idx="5">
                  <c:v>7.5700000000000003E-2</c:v>
                </c:pt>
                <c:pt idx="6">
                  <c:v>4.9299999999999997E-2</c:v>
                </c:pt>
                <c:pt idx="7">
                  <c:v>0.123</c:v>
                </c:pt>
                <c:pt idx="8">
                  <c:v>5.7800000000000004E-2</c:v>
                </c:pt>
                <c:pt idx="9">
                  <c:v>4.2999999999999997E-2</c:v>
                </c:pt>
                <c:pt idx="10">
                  <c:v>1.4800000000000001E-2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0-764E-9657-41C48DBCEC42}"/>
            </c:ext>
          </c:extLst>
        </c:ser>
        <c:ser>
          <c:idx val="2"/>
          <c:order val="2"/>
          <c:tx>
            <c:strRef>
              <c:f>Sectores!$D$101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Sectores!$A$154:$A$164</c:f>
              <c:strCache>
                <c:ptCount val="11"/>
                <c:pt idx="0">
                  <c:v>Financieros</c:v>
                </c:pt>
                <c:pt idx="1">
                  <c:v>Consumo discrecional</c:v>
                </c:pt>
                <c:pt idx="2">
                  <c:v>Cuidado de la Salud</c:v>
                </c:pt>
                <c:pt idx="3">
                  <c:v>Industriales </c:v>
                </c:pt>
                <c:pt idx="4">
                  <c:v>Tecnologías de la informacion </c:v>
                </c:pt>
                <c:pt idx="5">
                  <c:v>Materiales</c:v>
                </c:pt>
                <c:pt idx="6">
                  <c:v>Servicios de comunicacion</c:v>
                </c:pt>
                <c:pt idx="7">
                  <c:v>Productos basico de consumo</c:v>
                </c:pt>
                <c:pt idx="8">
                  <c:v>Utilidades</c:v>
                </c:pt>
                <c:pt idx="9">
                  <c:v>Energia</c:v>
                </c:pt>
                <c:pt idx="10">
                  <c:v>Bienes raices</c:v>
                </c:pt>
              </c:strCache>
            </c:strRef>
          </c:cat>
          <c:val>
            <c:numRef>
              <c:f>Sectores!$D$154:$D$164</c:f>
              <c:numCache>
                <c:formatCode>#,##0.00%;[Red]\-#,##0.00%</c:formatCode>
                <c:ptCount val="11"/>
                <c:pt idx="0">
                  <c:v>0.1515</c:v>
                </c:pt>
                <c:pt idx="1">
                  <c:v>0.1132</c:v>
                </c:pt>
                <c:pt idx="2">
                  <c:v>0.18460000000000001</c:v>
                </c:pt>
                <c:pt idx="3">
                  <c:v>0.1242</c:v>
                </c:pt>
                <c:pt idx="4">
                  <c:v>0.1153</c:v>
                </c:pt>
                <c:pt idx="5">
                  <c:v>6.6400000000000001E-2</c:v>
                </c:pt>
                <c:pt idx="6">
                  <c:v>5.6399999999999999E-2</c:v>
                </c:pt>
                <c:pt idx="7">
                  <c:v>9.7000000000000003E-2</c:v>
                </c:pt>
                <c:pt idx="8">
                  <c:v>3.8399999999999997E-2</c:v>
                </c:pt>
                <c:pt idx="9">
                  <c:v>4.0899999999999999E-2</c:v>
                </c:pt>
                <c:pt idx="10">
                  <c:v>1.2200000000000001E-2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00-764E-9657-41C48DBCEC42}"/>
            </c:ext>
          </c:extLst>
        </c:ser>
        <c:ser>
          <c:idx val="3"/>
          <c:order val="3"/>
          <c:tx>
            <c:strRef>
              <c:f>Sectores!$E$101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Sectores!$A$154:$A$164</c:f>
              <c:strCache>
                <c:ptCount val="11"/>
                <c:pt idx="0">
                  <c:v>Financieros</c:v>
                </c:pt>
                <c:pt idx="1">
                  <c:v>Consumo discrecional</c:v>
                </c:pt>
                <c:pt idx="2">
                  <c:v>Cuidado de la Salud</c:v>
                </c:pt>
                <c:pt idx="3">
                  <c:v>Industriales </c:v>
                </c:pt>
                <c:pt idx="4">
                  <c:v>Tecnologías de la informacion </c:v>
                </c:pt>
                <c:pt idx="5">
                  <c:v>Materiales</c:v>
                </c:pt>
                <c:pt idx="6">
                  <c:v>Servicios de comunicacion</c:v>
                </c:pt>
                <c:pt idx="7">
                  <c:v>Productos basico de consumo</c:v>
                </c:pt>
                <c:pt idx="8">
                  <c:v>Utilidades</c:v>
                </c:pt>
                <c:pt idx="9">
                  <c:v>Energia</c:v>
                </c:pt>
                <c:pt idx="10">
                  <c:v>Bienes raices</c:v>
                </c:pt>
              </c:strCache>
            </c:strRef>
          </c:cat>
          <c:val>
            <c:numRef>
              <c:f>Sectores!$E$154:$E$164</c:f>
              <c:numCache>
                <c:formatCode>#,##0.00%;[Red]\-#,##0.00%</c:formatCode>
                <c:ptCount val="11"/>
                <c:pt idx="0">
                  <c:v>0.1598</c:v>
                </c:pt>
                <c:pt idx="1">
                  <c:v>0.14100000000000001</c:v>
                </c:pt>
                <c:pt idx="2">
                  <c:v>0.192</c:v>
                </c:pt>
                <c:pt idx="3">
                  <c:v>0.1024</c:v>
                </c:pt>
                <c:pt idx="4">
                  <c:v>0.10019999999999998</c:v>
                </c:pt>
                <c:pt idx="5">
                  <c:v>5.6000000000000001E-2</c:v>
                </c:pt>
                <c:pt idx="6">
                  <c:v>4.9200000000000001E-2</c:v>
                </c:pt>
                <c:pt idx="7">
                  <c:v>8.5400000000000004E-2</c:v>
                </c:pt>
                <c:pt idx="8">
                  <c:v>3.9099999999999996E-2</c:v>
                </c:pt>
                <c:pt idx="9">
                  <c:v>5.8400000000000001E-2</c:v>
                </c:pt>
                <c:pt idx="10">
                  <c:v>8.6999999999999994E-3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00-764E-9657-41C48DBCEC42}"/>
            </c:ext>
          </c:extLst>
        </c:ser>
        <c:ser>
          <c:idx val="4"/>
          <c:order val="4"/>
          <c:tx>
            <c:strRef>
              <c:f>Sectores!$F$101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Sectores!$A$154:$A$164</c:f>
              <c:strCache>
                <c:ptCount val="11"/>
                <c:pt idx="0">
                  <c:v>Financieros</c:v>
                </c:pt>
                <c:pt idx="1">
                  <c:v>Consumo discrecional</c:v>
                </c:pt>
                <c:pt idx="2">
                  <c:v>Cuidado de la Salud</c:v>
                </c:pt>
                <c:pt idx="3">
                  <c:v>Industriales </c:v>
                </c:pt>
                <c:pt idx="4">
                  <c:v>Tecnologías de la informacion </c:v>
                </c:pt>
                <c:pt idx="5">
                  <c:v>Materiales</c:v>
                </c:pt>
                <c:pt idx="6">
                  <c:v>Servicios de comunicacion</c:v>
                </c:pt>
                <c:pt idx="7">
                  <c:v>Productos basico de consumo</c:v>
                </c:pt>
                <c:pt idx="8">
                  <c:v>Utilidades</c:v>
                </c:pt>
                <c:pt idx="9">
                  <c:v>Energia</c:v>
                </c:pt>
                <c:pt idx="10">
                  <c:v>Bienes raices</c:v>
                </c:pt>
              </c:strCache>
            </c:strRef>
          </c:cat>
          <c:val>
            <c:numRef>
              <c:f>Sectores!$F$154:$F$164</c:f>
              <c:numCache>
                <c:formatCode>#,##0.00%;[Red]\-#,##0.00%</c:formatCode>
                <c:ptCount val="11"/>
                <c:pt idx="0">
                  <c:v>0.1721</c:v>
                </c:pt>
                <c:pt idx="1">
                  <c:v>0.12669999999999998</c:v>
                </c:pt>
                <c:pt idx="2">
                  <c:v>0.16519999999999999</c:v>
                </c:pt>
                <c:pt idx="3">
                  <c:v>0.13469999999999999</c:v>
                </c:pt>
                <c:pt idx="4">
                  <c:v>0.1172</c:v>
                </c:pt>
                <c:pt idx="5">
                  <c:v>3.6600000000000001E-2</c:v>
                </c:pt>
                <c:pt idx="6">
                  <c:v>5.4600000000000003E-2</c:v>
                </c:pt>
                <c:pt idx="7">
                  <c:v>8.3099999999999993E-2</c:v>
                </c:pt>
                <c:pt idx="8">
                  <c:v>4.3400000000000001E-2</c:v>
                </c:pt>
                <c:pt idx="9">
                  <c:v>5.3499999999999999E-2</c:v>
                </c:pt>
                <c:pt idx="10">
                  <c:v>1.0200000000000001E-2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00-764E-9657-41C48DBCE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4941760"/>
        <c:axId val="1604410240"/>
      </c:barChart>
      <c:catAx>
        <c:axId val="160494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4410240"/>
        <c:crosses val="autoZero"/>
        <c:auto val="1"/>
        <c:lblAlgn val="ctr"/>
        <c:lblOffset val="100"/>
        <c:noMultiLvlLbl val="0"/>
      </c:catAx>
      <c:valAx>
        <c:axId val="16044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494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Sectorial por categoría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Sectores!$B$19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Sectores!$A$20:$A$32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Utilidades</c:v>
                </c:pt>
                <c:pt idx="6">
                  <c:v>Consumo discrecional</c:v>
                </c:pt>
                <c:pt idx="7">
                  <c:v>Productos basico de consumo</c:v>
                </c:pt>
                <c:pt idx="8">
                  <c:v>Servicios de comunicacion</c:v>
                </c:pt>
                <c:pt idx="9">
                  <c:v>Bienes raices</c:v>
                </c:pt>
                <c:pt idx="10">
                  <c:v>Efectivo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Sectores!$B$20:$B$32</c:f>
              <c:numCache>
                <c:formatCode>#,##0.00%;[Red]\-#,##0.00%</c:formatCode>
                <c:ptCount val="13"/>
                <c:pt idx="0">
                  <c:v>4.8614285714285714E-2</c:v>
                </c:pt>
                <c:pt idx="1">
                  <c:v>0.14657142857142855</c:v>
                </c:pt>
                <c:pt idx="2">
                  <c:v>0.23372380952380953</c:v>
                </c:pt>
                <c:pt idx="3">
                  <c:v>5.9357142857142851E-2</c:v>
                </c:pt>
                <c:pt idx="4">
                  <c:v>9.9009523809523811E-2</c:v>
                </c:pt>
                <c:pt idx="5">
                  <c:v>4.8742857142857143E-2</c:v>
                </c:pt>
                <c:pt idx="6">
                  <c:v>8.7442857142857142E-2</c:v>
                </c:pt>
                <c:pt idx="7">
                  <c:v>4.7542857142857151E-2</c:v>
                </c:pt>
                <c:pt idx="8">
                  <c:v>7.9028571428571434E-2</c:v>
                </c:pt>
                <c:pt idx="9">
                  <c:v>3.612857142857142E-2</c:v>
                </c:pt>
                <c:pt idx="10">
                  <c:v>6.0000000000000001E-3</c:v>
                </c:pt>
                <c:pt idx="11">
                  <c:v>7.456666666666667E-2</c:v>
                </c:pt>
                <c:pt idx="12">
                  <c:v>3.327142857142857E-2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B-0D4D-B66A-0C4FED7E351C}"/>
            </c:ext>
          </c:extLst>
        </c:ser>
        <c:ser>
          <c:idx val="1"/>
          <c:order val="1"/>
          <c:tx>
            <c:strRef>
              <c:f>Sectores!$C$19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Sectores!$A$20:$A$32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Utilidades</c:v>
                </c:pt>
                <c:pt idx="6">
                  <c:v>Consumo discrecional</c:v>
                </c:pt>
                <c:pt idx="7">
                  <c:v>Productos basico de consumo</c:v>
                </c:pt>
                <c:pt idx="8">
                  <c:v>Servicios de comunicacion</c:v>
                </c:pt>
                <c:pt idx="9">
                  <c:v>Bienes raices</c:v>
                </c:pt>
                <c:pt idx="10">
                  <c:v>Efectivo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Sectores!$C$20:$C$32</c:f>
              <c:numCache>
                <c:formatCode>#,##0.00%;[Red]\-#,##0.00%</c:formatCode>
                <c:ptCount val="13"/>
                <c:pt idx="0">
                  <c:v>8.9485714285714293E-2</c:v>
                </c:pt>
                <c:pt idx="1">
                  <c:v>0.11792857142857142</c:v>
                </c:pt>
                <c:pt idx="2">
                  <c:v>0.20721428571428571</c:v>
                </c:pt>
                <c:pt idx="3">
                  <c:v>0.17485714285714282</c:v>
                </c:pt>
                <c:pt idx="4">
                  <c:v>9.7085714285714289E-2</c:v>
                </c:pt>
                <c:pt idx="5">
                  <c:v>2.514285714285714E-2</c:v>
                </c:pt>
                <c:pt idx="6">
                  <c:v>0.10048571428571428</c:v>
                </c:pt>
                <c:pt idx="7">
                  <c:v>0.10684285714285714</c:v>
                </c:pt>
                <c:pt idx="8">
                  <c:v>4.3071428571428573E-2</c:v>
                </c:pt>
                <c:pt idx="9">
                  <c:v>6.5142857142857146E-3</c:v>
                </c:pt>
                <c:pt idx="10">
                  <c:v>8.0571428571428565E-3</c:v>
                </c:pt>
                <c:pt idx="11">
                  <c:v>2.6585714285714289E-2</c:v>
                </c:pt>
                <c:pt idx="12">
                  <c:v>-3.3E-3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B-0D4D-B66A-0C4FED7E351C}"/>
            </c:ext>
          </c:extLst>
        </c:ser>
        <c:ser>
          <c:idx val="2"/>
          <c:order val="2"/>
          <c:tx>
            <c:strRef>
              <c:f>Sectores!$D$19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Sectores!$A$20:$A$32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Utilidades</c:v>
                </c:pt>
                <c:pt idx="6">
                  <c:v>Consumo discrecional</c:v>
                </c:pt>
                <c:pt idx="7">
                  <c:v>Productos basico de consumo</c:v>
                </c:pt>
                <c:pt idx="8">
                  <c:v>Servicios de comunicacion</c:v>
                </c:pt>
                <c:pt idx="9">
                  <c:v>Bienes raices</c:v>
                </c:pt>
                <c:pt idx="10">
                  <c:v>Efectivo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Sectores!$D$20:$D$32</c:f>
              <c:numCache>
                <c:formatCode>#,##0.00%;[Red]\-#,##0.00%</c:formatCode>
                <c:ptCount val="13"/>
                <c:pt idx="0">
                  <c:v>0.21054285714285711</c:v>
                </c:pt>
                <c:pt idx="1">
                  <c:v>0.18090000000000001</c:v>
                </c:pt>
                <c:pt idx="2">
                  <c:v>0.12038571428571428</c:v>
                </c:pt>
                <c:pt idx="3">
                  <c:v>0.11682857142857142</c:v>
                </c:pt>
                <c:pt idx="4">
                  <c:v>8.4014285714285708E-2</c:v>
                </c:pt>
                <c:pt idx="5">
                  <c:v>7.5957142857142848E-2</c:v>
                </c:pt>
                <c:pt idx="6">
                  <c:v>5.3757142857142858E-2</c:v>
                </c:pt>
                <c:pt idx="7">
                  <c:v>3.9399999999999998E-2</c:v>
                </c:pt>
                <c:pt idx="8">
                  <c:v>3.5742857142857139E-2</c:v>
                </c:pt>
                <c:pt idx="9">
                  <c:v>2.9542857142857142E-2</c:v>
                </c:pt>
                <c:pt idx="10">
                  <c:v>2.4828571428571426E-2</c:v>
                </c:pt>
                <c:pt idx="11">
                  <c:v>2.4514285714285711E-2</c:v>
                </c:pt>
                <c:pt idx="12">
                  <c:v>3.5857142857142863E-3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FB-0D4D-B66A-0C4FED7E3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0088416"/>
        <c:axId val="1609935600"/>
      </c:barChart>
      <c:catAx>
        <c:axId val="161008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9935600"/>
        <c:crosses val="autoZero"/>
        <c:auto val="1"/>
        <c:lblAlgn val="ctr"/>
        <c:lblOffset val="100"/>
        <c:noMultiLvlLbl val="0"/>
      </c:catAx>
      <c:valAx>
        <c:axId val="160993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0088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Distribución Sectorial por categoría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Sectores!$B$36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Sectores!$A$37:$A$49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Efectivo</c:v>
                </c:pt>
                <c:pt idx="7">
                  <c:v>Consumo discrecional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Sectores!$B$37:$B$49</c:f>
              <c:numCache>
                <c:formatCode>#,##0.00%;[Red]\-#,##0.00%</c:formatCode>
                <c:ptCount val="13"/>
                <c:pt idx="0">
                  <c:v>8.1457142857142853E-2</c:v>
                </c:pt>
                <c:pt idx="1">
                  <c:v>0.13251428571428575</c:v>
                </c:pt>
                <c:pt idx="2">
                  <c:v>5.8928571428571427E-2</c:v>
                </c:pt>
                <c:pt idx="3">
                  <c:v>0.10641428571428573</c:v>
                </c:pt>
                <c:pt idx="4">
                  <c:v>3.445714285714286E-2</c:v>
                </c:pt>
                <c:pt idx="5">
                  <c:v>0.21382857142857145</c:v>
                </c:pt>
                <c:pt idx="6">
                  <c:v>1.1428571428571429E-2</c:v>
                </c:pt>
                <c:pt idx="7">
                  <c:v>8.715714285714285E-2</c:v>
                </c:pt>
                <c:pt idx="8">
                  <c:v>6.5057142857142855E-2</c:v>
                </c:pt>
                <c:pt idx="9">
                  <c:v>7.3485714285714279E-2</c:v>
                </c:pt>
                <c:pt idx="10">
                  <c:v>3.155714285714286E-2</c:v>
                </c:pt>
                <c:pt idx="11">
                  <c:v>6.1871428571428563E-2</c:v>
                </c:pt>
                <c:pt idx="12">
                  <c:v>4.184285714285714E-2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6-FF45-A06E-6C878A4C9642}"/>
            </c:ext>
          </c:extLst>
        </c:ser>
        <c:ser>
          <c:idx val="1"/>
          <c:order val="1"/>
          <c:tx>
            <c:strRef>
              <c:f>Sectores!$C$36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Sectores!$A$37:$A$49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Efectivo</c:v>
                </c:pt>
                <c:pt idx="7">
                  <c:v>Consumo discrecional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Sectores!$C$37:$C$49</c:f>
              <c:numCache>
                <c:formatCode>#,##0.00%;[Red]\-#,##0.00%</c:formatCode>
                <c:ptCount val="13"/>
                <c:pt idx="0">
                  <c:v>9.635714285714285E-2</c:v>
                </c:pt>
                <c:pt idx="1">
                  <c:v>0.13018571428571427</c:v>
                </c:pt>
                <c:pt idx="2">
                  <c:v>0.1821714285714286</c:v>
                </c:pt>
                <c:pt idx="3">
                  <c:v>0.11145714285714285</c:v>
                </c:pt>
                <c:pt idx="4">
                  <c:v>2.3285714285714288E-2</c:v>
                </c:pt>
                <c:pt idx="5">
                  <c:v>0.16904285714285711</c:v>
                </c:pt>
                <c:pt idx="6">
                  <c:v>1.3128571428571429E-2</c:v>
                </c:pt>
                <c:pt idx="7">
                  <c:v>9.8328571428571432E-2</c:v>
                </c:pt>
                <c:pt idx="8">
                  <c:v>0.10294285714285714</c:v>
                </c:pt>
                <c:pt idx="9">
                  <c:v>3.9671428571428573E-2</c:v>
                </c:pt>
                <c:pt idx="10">
                  <c:v>1.0314285714285715E-2</c:v>
                </c:pt>
                <c:pt idx="11">
                  <c:v>2.7728571428571429E-2</c:v>
                </c:pt>
                <c:pt idx="12">
                  <c:v>-4.6142857142857149E-3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26-FF45-A06E-6C878A4C9642}"/>
            </c:ext>
          </c:extLst>
        </c:ser>
        <c:ser>
          <c:idx val="2"/>
          <c:order val="2"/>
          <c:tx>
            <c:strRef>
              <c:f>Sectores!$D$36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Sectores!$A$37:$A$49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Efectivo</c:v>
                </c:pt>
                <c:pt idx="7">
                  <c:v>Consumo discrecional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Sectores!$D$37:$D$49</c:f>
              <c:numCache>
                <c:formatCode>#,##0.00%;[Red]\-#,##0.00%</c:formatCode>
                <c:ptCount val="13"/>
                <c:pt idx="0">
                  <c:v>0.22682857142857141</c:v>
                </c:pt>
                <c:pt idx="1">
                  <c:v>0.22151428571428575</c:v>
                </c:pt>
                <c:pt idx="2">
                  <c:v>0.11452857142857144</c:v>
                </c:pt>
                <c:pt idx="3">
                  <c:v>9.6014285714285719E-2</c:v>
                </c:pt>
                <c:pt idx="4">
                  <c:v>7.2085714285714295E-2</c:v>
                </c:pt>
                <c:pt idx="5">
                  <c:v>6.482857142857143E-2</c:v>
                </c:pt>
                <c:pt idx="6">
                  <c:v>4.882857142857143E-2</c:v>
                </c:pt>
                <c:pt idx="7">
                  <c:v>4.8271428571428569E-2</c:v>
                </c:pt>
                <c:pt idx="8">
                  <c:v>3.672857142857143E-2</c:v>
                </c:pt>
                <c:pt idx="9">
                  <c:v>2.6679999999999999E-2</c:v>
                </c:pt>
                <c:pt idx="10">
                  <c:v>2.587142857142857E-2</c:v>
                </c:pt>
                <c:pt idx="11">
                  <c:v>9.7714285714285715E-3</c:v>
                </c:pt>
                <c:pt idx="12">
                  <c:v>8.0428571428571415E-3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26-FF45-A06E-6C878A4C9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0417408"/>
        <c:axId val="1610110736"/>
      </c:barChart>
      <c:catAx>
        <c:axId val="161041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0110736"/>
        <c:crosses val="autoZero"/>
        <c:auto val="1"/>
        <c:lblAlgn val="ctr"/>
        <c:lblOffset val="100"/>
        <c:noMultiLvlLbl val="0"/>
      </c:catAx>
      <c:valAx>
        <c:axId val="161011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041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Sectorial por categoría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Sectores!$B$53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Sectores!$A$54:$A$66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Consumo discrecional</c:v>
                </c:pt>
                <c:pt idx="6">
                  <c:v>Financieros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Bienes raices</c:v>
                </c:pt>
                <c:pt idx="10">
                  <c:v>Servicios de comunicacion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Sectores!$B$54:$B$66</c:f>
              <c:numCache>
                <c:formatCode>#,##0.00%;[Red]\-#,##0.00%</c:formatCode>
                <c:ptCount val="13"/>
                <c:pt idx="0">
                  <c:v>0.16168571428571427</c:v>
                </c:pt>
                <c:pt idx="1">
                  <c:v>8.0471428571428569E-2</c:v>
                </c:pt>
                <c:pt idx="2">
                  <c:v>6.08E-2</c:v>
                </c:pt>
                <c:pt idx="3">
                  <c:v>9.3714285714285722E-2</c:v>
                </c:pt>
                <c:pt idx="4">
                  <c:v>3.724285714285714E-2</c:v>
                </c:pt>
                <c:pt idx="5">
                  <c:v>0.10712857142857143</c:v>
                </c:pt>
                <c:pt idx="6">
                  <c:v>0.20828571428571432</c:v>
                </c:pt>
                <c:pt idx="7">
                  <c:v>1.0928571428571428E-2</c:v>
                </c:pt>
                <c:pt idx="8">
                  <c:v>6.0900000000000003E-2</c:v>
                </c:pt>
                <c:pt idx="9">
                  <c:v>3.2100000000000004E-2</c:v>
                </c:pt>
                <c:pt idx="10">
                  <c:v>5.6557142857142861E-2</c:v>
                </c:pt>
                <c:pt idx="11">
                  <c:v>6.1085714285714285E-2</c:v>
                </c:pt>
                <c:pt idx="12">
                  <c:v>2.9099999999999997E-2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7-3D40-AD6D-235E2102B880}"/>
            </c:ext>
          </c:extLst>
        </c:ser>
        <c:ser>
          <c:idx val="1"/>
          <c:order val="1"/>
          <c:tx>
            <c:strRef>
              <c:f>Sectores!$C$53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Sectores!$A$54:$A$66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Consumo discrecional</c:v>
                </c:pt>
                <c:pt idx="6">
                  <c:v>Financieros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Bienes raices</c:v>
                </c:pt>
                <c:pt idx="10">
                  <c:v>Servicios de comunicacion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Sectores!$C$54:$C$66</c:f>
              <c:numCache>
                <c:formatCode>#,##0.00%;[Red]\-#,##0.00%</c:formatCode>
                <c:ptCount val="13"/>
                <c:pt idx="0">
                  <c:v>0.13965714285714287</c:v>
                </c:pt>
                <c:pt idx="1">
                  <c:v>8.7385714285714289E-2</c:v>
                </c:pt>
                <c:pt idx="2">
                  <c:v>0.17518571428571428</c:v>
                </c:pt>
                <c:pt idx="3">
                  <c:v>0.10722857142857144</c:v>
                </c:pt>
                <c:pt idx="4">
                  <c:v>1.3185714285714285E-2</c:v>
                </c:pt>
                <c:pt idx="5">
                  <c:v>9.2671428571428585E-2</c:v>
                </c:pt>
                <c:pt idx="6">
                  <c:v>0.18668571428571429</c:v>
                </c:pt>
                <c:pt idx="7">
                  <c:v>7.8857142857142858E-3</c:v>
                </c:pt>
                <c:pt idx="8">
                  <c:v>9.7728571428571415E-2</c:v>
                </c:pt>
                <c:pt idx="9">
                  <c:v>6.6571428571428571E-3</c:v>
                </c:pt>
                <c:pt idx="10">
                  <c:v>5.7771428571428571E-2</c:v>
                </c:pt>
                <c:pt idx="11">
                  <c:v>3.0271428571428567E-2</c:v>
                </c:pt>
                <c:pt idx="12">
                  <c:v>-2.314285714285714E-3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7-3D40-AD6D-235E2102B880}"/>
            </c:ext>
          </c:extLst>
        </c:ser>
        <c:ser>
          <c:idx val="2"/>
          <c:order val="2"/>
          <c:tx>
            <c:strRef>
              <c:f>Sectores!$D$53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Sectores!$A$54:$A$66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Consumo discrecional</c:v>
                </c:pt>
                <c:pt idx="6">
                  <c:v>Financieros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Bienes raices</c:v>
                </c:pt>
                <c:pt idx="10">
                  <c:v>Servicios de comunicacion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Sectores!$D$54:$D$66</c:f>
              <c:numCache>
                <c:formatCode>#,##0.00%;[Red]\-#,##0.00%</c:formatCode>
                <c:ptCount val="13"/>
                <c:pt idx="0">
                  <c:v>0.22781428571428572</c:v>
                </c:pt>
                <c:pt idx="1">
                  <c:v>0.20805714285714286</c:v>
                </c:pt>
                <c:pt idx="2">
                  <c:v>0.12055714285714285</c:v>
                </c:pt>
                <c:pt idx="3">
                  <c:v>0.11744285714285715</c:v>
                </c:pt>
                <c:pt idx="4">
                  <c:v>7.6671428571428585E-2</c:v>
                </c:pt>
                <c:pt idx="5">
                  <c:v>7.4842857142857142E-2</c:v>
                </c:pt>
                <c:pt idx="6">
                  <c:v>5.6857142857142849E-2</c:v>
                </c:pt>
                <c:pt idx="7">
                  <c:v>3.73E-2</c:v>
                </c:pt>
                <c:pt idx="8">
                  <c:v>3.5357142857142858E-2</c:v>
                </c:pt>
                <c:pt idx="9">
                  <c:v>1.78E-2</c:v>
                </c:pt>
                <c:pt idx="10">
                  <c:v>1.5642857142857142E-2</c:v>
                </c:pt>
                <c:pt idx="11">
                  <c:v>1.0485714285714287E-2</c:v>
                </c:pt>
                <c:pt idx="12">
                  <c:v>1.1714285714285717E-3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77-3D40-AD6D-235E2102B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82682816"/>
        <c:axId val="1482684528"/>
      </c:barChart>
      <c:catAx>
        <c:axId val="148268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2684528"/>
        <c:crosses val="autoZero"/>
        <c:auto val="1"/>
        <c:lblAlgn val="ctr"/>
        <c:lblOffset val="100"/>
        <c:noMultiLvlLbl val="0"/>
      </c:catAx>
      <c:valAx>
        <c:axId val="148268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268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Sectorial por categoría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Sectores!$B$69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Sectores!$A$70:$A$82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Sectores!$B$70:$B$82</c:f>
              <c:numCache>
                <c:formatCode>#,##0.00%;[Red]\-#,##0.00%</c:formatCode>
                <c:ptCount val="13"/>
                <c:pt idx="0">
                  <c:v>0.14507142857142857</c:v>
                </c:pt>
                <c:pt idx="1">
                  <c:v>9.4857142857142862E-2</c:v>
                </c:pt>
                <c:pt idx="2">
                  <c:v>6.8199999999999997E-2</c:v>
                </c:pt>
                <c:pt idx="3">
                  <c:v>7.7671428571428572E-2</c:v>
                </c:pt>
                <c:pt idx="4">
                  <c:v>3.9199999999999999E-2</c:v>
                </c:pt>
                <c:pt idx="5">
                  <c:v>0.22631428571428572</c:v>
                </c:pt>
                <c:pt idx="6">
                  <c:v>0.12582857142857143</c:v>
                </c:pt>
                <c:pt idx="7">
                  <c:v>7.971428571428572E-3</c:v>
                </c:pt>
                <c:pt idx="8">
                  <c:v>5.4357142857142861E-2</c:v>
                </c:pt>
                <c:pt idx="9">
                  <c:v>5.4814285714285711E-2</c:v>
                </c:pt>
                <c:pt idx="10">
                  <c:v>2.7914285714285714E-2</c:v>
                </c:pt>
                <c:pt idx="11">
                  <c:v>5.6685714285714277E-2</c:v>
                </c:pt>
                <c:pt idx="12">
                  <c:v>2.1114285714285717E-2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69-FC4F-84B8-A7A08F46F99E}"/>
            </c:ext>
          </c:extLst>
        </c:ser>
        <c:ser>
          <c:idx val="1"/>
          <c:order val="1"/>
          <c:tx>
            <c:strRef>
              <c:f>Sectores!$C$69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Sectores!$A$70:$A$82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Sectores!$C$70:$C$82</c:f>
              <c:numCache>
                <c:formatCode>#,##0.00%;[Red]\-#,##0.00%</c:formatCode>
                <c:ptCount val="13"/>
                <c:pt idx="0">
                  <c:v>0.12322857142857144</c:v>
                </c:pt>
                <c:pt idx="1">
                  <c:v>6.3728571428571426E-2</c:v>
                </c:pt>
                <c:pt idx="2">
                  <c:v>0.17245714285714284</c:v>
                </c:pt>
                <c:pt idx="3">
                  <c:v>9.281428571428571E-2</c:v>
                </c:pt>
                <c:pt idx="4">
                  <c:v>1.9257142857142858E-2</c:v>
                </c:pt>
                <c:pt idx="5">
                  <c:v>0.20932857142857147</c:v>
                </c:pt>
                <c:pt idx="6">
                  <c:v>0.10538571428571428</c:v>
                </c:pt>
                <c:pt idx="7">
                  <c:v>1.8099999999999998E-2</c:v>
                </c:pt>
                <c:pt idx="8">
                  <c:v>9.3700000000000006E-2</c:v>
                </c:pt>
                <c:pt idx="9">
                  <c:v>6.7642857142857143E-2</c:v>
                </c:pt>
                <c:pt idx="10">
                  <c:v>4.5142857142857146E-3</c:v>
                </c:pt>
                <c:pt idx="11">
                  <c:v>3.102857142857143E-2</c:v>
                </c:pt>
                <c:pt idx="12">
                  <c:v>-1.185714285714286E-3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69-FC4F-84B8-A7A08F46F99E}"/>
            </c:ext>
          </c:extLst>
        </c:ser>
        <c:ser>
          <c:idx val="2"/>
          <c:order val="2"/>
          <c:tx>
            <c:strRef>
              <c:f>Sectores!$D$69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Sectores!$A$70:$A$82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Sectores!$D$70:$D$82</c:f>
              <c:numCache>
                <c:formatCode>#,##0.00%;[Red]\-#,##0.00%</c:formatCode>
                <c:ptCount val="13"/>
                <c:pt idx="0">
                  <c:v>0.2235857142857143</c:v>
                </c:pt>
                <c:pt idx="1">
                  <c:v>0.21362857142857142</c:v>
                </c:pt>
                <c:pt idx="2">
                  <c:v>0.13137142857142856</c:v>
                </c:pt>
                <c:pt idx="3">
                  <c:v>0.10009999999999999</c:v>
                </c:pt>
                <c:pt idx="4">
                  <c:v>8.4471428571428572E-2</c:v>
                </c:pt>
                <c:pt idx="5">
                  <c:v>7.3928571428571441E-2</c:v>
                </c:pt>
                <c:pt idx="6">
                  <c:v>6.6271428571428578E-2</c:v>
                </c:pt>
                <c:pt idx="7">
                  <c:v>4.1057142857142855E-2</c:v>
                </c:pt>
                <c:pt idx="8">
                  <c:v>3.2214285714285709E-2</c:v>
                </c:pt>
                <c:pt idx="9">
                  <c:v>2.0314285714285712E-2</c:v>
                </c:pt>
                <c:pt idx="10">
                  <c:v>1.1657142857142857E-2</c:v>
                </c:pt>
                <c:pt idx="11">
                  <c:v>1.0728571428571429E-2</c:v>
                </c:pt>
                <c:pt idx="12">
                  <c:v>-9.3285714285714274E-3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69-FC4F-84B8-A7A08F46F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9335664"/>
        <c:axId val="617887616"/>
      </c:barChart>
      <c:catAx>
        <c:axId val="157933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7887616"/>
        <c:crosses val="autoZero"/>
        <c:auto val="1"/>
        <c:lblAlgn val="ctr"/>
        <c:lblOffset val="100"/>
        <c:noMultiLvlLbl val="0"/>
      </c:catAx>
      <c:valAx>
        <c:axId val="61788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933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Sectorial por categoría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Sectores!$B$85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Sectores!$A$86:$A$98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Utilidades</c:v>
                </c:pt>
                <c:pt idx="4">
                  <c:v>Materiales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Servicios de comunicacion</c:v>
                </c:pt>
                <c:pt idx="8">
                  <c:v>Productos basico de consumo</c:v>
                </c:pt>
                <c:pt idx="9">
                  <c:v>Efectivo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Sectores!$B$86:$B$98</c:f>
              <c:numCache>
                <c:formatCode>#,##0.00%;[Red]\-#,##0.00%</c:formatCode>
                <c:ptCount val="13"/>
                <c:pt idx="0">
                  <c:v>0.15071428571428575</c:v>
                </c:pt>
                <c:pt idx="1">
                  <c:v>0.10171428571428572</c:v>
                </c:pt>
                <c:pt idx="2">
                  <c:v>6.9671428571428579E-2</c:v>
                </c:pt>
                <c:pt idx="3">
                  <c:v>7.6385714285714293E-2</c:v>
                </c:pt>
                <c:pt idx="4">
                  <c:v>6.994285714285714E-2</c:v>
                </c:pt>
                <c:pt idx="5">
                  <c:v>0.19454285714285713</c:v>
                </c:pt>
                <c:pt idx="6">
                  <c:v>0.11065714285714287</c:v>
                </c:pt>
                <c:pt idx="7">
                  <c:v>4.5128571428571441E-2</c:v>
                </c:pt>
                <c:pt idx="8">
                  <c:v>6.4314285714285713E-2</c:v>
                </c:pt>
                <c:pt idx="9">
                  <c:v>6.5142857142857138E-3</c:v>
                </c:pt>
                <c:pt idx="10">
                  <c:v>3.6299999999999999E-2</c:v>
                </c:pt>
                <c:pt idx="11">
                  <c:v>4.8271428571428569E-2</c:v>
                </c:pt>
                <c:pt idx="12">
                  <c:v>2.5842857142857147E-2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F-264F-BFDA-B10F1C3F4A84}"/>
            </c:ext>
          </c:extLst>
        </c:ser>
        <c:ser>
          <c:idx val="1"/>
          <c:order val="1"/>
          <c:tx>
            <c:strRef>
              <c:f>Sectores!$C$85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Sectores!$A$86:$A$98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Utilidades</c:v>
                </c:pt>
                <c:pt idx="4">
                  <c:v>Materiales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Servicios de comunicacion</c:v>
                </c:pt>
                <c:pt idx="8">
                  <c:v>Productos basico de consumo</c:v>
                </c:pt>
                <c:pt idx="9">
                  <c:v>Efectivo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Sectores!$C$86:$C$98</c:f>
              <c:numCache>
                <c:formatCode>#,##0.00%;[Red]\-#,##0.00%</c:formatCode>
                <c:ptCount val="13"/>
                <c:pt idx="0">
                  <c:v>0.13961428571428572</c:v>
                </c:pt>
                <c:pt idx="1">
                  <c:v>7.8285714285714292E-2</c:v>
                </c:pt>
                <c:pt idx="2">
                  <c:v>0.17722857142857143</c:v>
                </c:pt>
                <c:pt idx="3">
                  <c:v>2.467142857142857E-2</c:v>
                </c:pt>
                <c:pt idx="4">
                  <c:v>0.10417142857142858</c:v>
                </c:pt>
                <c:pt idx="5">
                  <c:v>0.19592857142857145</c:v>
                </c:pt>
                <c:pt idx="6">
                  <c:v>9.7328571428571431E-2</c:v>
                </c:pt>
                <c:pt idx="7">
                  <c:v>7.0985714285714291E-2</c:v>
                </c:pt>
                <c:pt idx="8">
                  <c:v>7.6085714285714284E-2</c:v>
                </c:pt>
                <c:pt idx="9">
                  <c:v>1.6114285714285716E-2</c:v>
                </c:pt>
                <c:pt idx="10">
                  <c:v>3.6857142857142857E-3</c:v>
                </c:pt>
                <c:pt idx="11">
                  <c:v>1.9257142857142858E-2</c:v>
                </c:pt>
                <c:pt idx="12">
                  <c:v>-3.3571428571428572E-3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8F-264F-BFDA-B10F1C3F4A84}"/>
            </c:ext>
          </c:extLst>
        </c:ser>
        <c:ser>
          <c:idx val="2"/>
          <c:order val="2"/>
          <c:tx>
            <c:strRef>
              <c:f>Sectores!$D$85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Sectores!$A$86:$A$98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Utilidades</c:v>
                </c:pt>
                <c:pt idx="4">
                  <c:v>Materiales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Servicios de comunicacion</c:v>
                </c:pt>
                <c:pt idx="8">
                  <c:v>Productos basico de consumo</c:v>
                </c:pt>
                <c:pt idx="9">
                  <c:v>Efectivo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Sectores!$D$86:$D$98</c:f>
              <c:numCache>
                <c:formatCode>#,##0.00%;[Red]\-#,##0.00%</c:formatCode>
                <c:ptCount val="13"/>
                <c:pt idx="0">
                  <c:v>0.25234285714285715</c:v>
                </c:pt>
                <c:pt idx="1">
                  <c:v>0.22391428571428573</c:v>
                </c:pt>
                <c:pt idx="2">
                  <c:v>0.13065714285714286</c:v>
                </c:pt>
                <c:pt idx="3">
                  <c:v>8.7828571428571436E-2</c:v>
                </c:pt>
                <c:pt idx="4">
                  <c:v>8.087142857142858E-2</c:v>
                </c:pt>
                <c:pt idx="5">
                  <c:v>6.8371428571428569E-2</c:v>
                </c:pt>
                <c:pt idx="6">
                  <c:v>6.2828571428571428E-2</c:v>
                </c:pt>
                <c:pt idx="7">
                  <c:v>2.8542857142857141E-2</c:v>
                </c:pt>
                <c:pt idx="8">
                  <c:v>2.461428571428572E-2</c:v>
                </c:pt>
                <c:pt idx="9">
                  <c:v>2.3428571428571431E-2</c:v>
                </c:pt>
                <c:pt idx="10">
                  <c:v>8.9857142857142861E-3</c:v>
                </c:pt>
                <c:pt idx="11">
                  <c:v>8.8428571428571419E-3</c:v>
                </c:pt>
                <c:pt idx="12">
                  <c:v>-1.2285714285714285E-3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8F-264F-BFDA-B10F1C3F4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81656896"/>
        <c:axId val="1481658608"/>
      </c:barChart>
      <c:catAx>
        <c:axId val="148165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1658608"/>
        <c:crosses val="autoZero"/>
        <c:auto val="1"/>
        <c:lblAlgn val="ctr"/>
        <c:lblOffset val="100"/>
        <c:noMultiLvlLbl val="0"/>
      </c:catAx>
      <c:valAx>
        <c:axId val="148165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165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Sectores!$B$19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80246072233608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311-1047-B225-9EF778EBEC1C}"/>
                </c:ext>
              </c:extLst>
            </c:dLbl>
            <c:dLbl>
              <c:idx val="1"/>
              <c:layout>
                <c:manualLayout>
                  <c:x val="-9.9605206528847016E-3"/>
                  <c:y val="3.7366142964481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311-1047-B225-9EF778EBEC1C}"/>
                </c:ext>
              </c:extLst>
            </c:dLbl>
            <c:dLbl>
              <c:idx val="2"/>
              <c:layout>
                <c:manualLayout>
                  <c:x val="0"/>
                  <c:y val="1.4012303611680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311-1047-B225-9EF778EBEC1C}"/>
                </c:ext>
              </c:extLst>
            </c:dLbl>
            <c:dLbl>
              <c:idx val="3"/>
              <c:layout>
                <c:manualLayout>
                  <c:x val="-4.9802603264423395E-3"/>
                  <c:y val="1.401230361168045E-2"/>
                </c:manualLayout>
              </c:layout>
              <c:tx>
                <c:rich>
                  <a:bodyPr/>
                  <a:lstStyle/>
                  <a:p>
                    <a:fld id="{3292D70B-220E-FA4B-B8B9-CA7DC6EBC159}" type="VALUE">
                      <a:rPr lang="en-US" b="1"/>
                      <a:pPr/>
                      <a:t>[VALOR]</a:t>
                    </a:fld>
                    <a:endParaRPr lang="es-MX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E-8311-1047-B225-9EF778EBEC1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11-1047-B225-9EF778EBEC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11-1047-B225-9EF778EBEC1C}"/>
                </c:ext>
              </c:extLst>
            </c:dLbl>
            <c:dLbl>
              <c:idx val="6"/>
              <c:layout>
                <c:manualLayout>
                  <c:x val="-2.2411171468990528E-2"/>
                  <c:y val="5.13784465761616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11-1047-B225-9EF778EBEC1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11-1047-B225-9EF778EBEC1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11-1047-B225-9EF778EBEC1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11-1047-B225-9EF778EBEC1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11-1047-B225-9EF778EBEC1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11-1047-B225-9EF778EBEC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11-1047-B225-9EF778EBE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Sectores!$A$20:$A$32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Utilidades</c:v>
                </c:pt>
                <c:pt idx="6">
                  <c:v>Consumo discrecional</c:v>
                </c:pt>
                <c:pt idx="7">
                  <c:v>Productos basico de consumo</c:v>
                </c:pt>
                <c:pt idx="8">
                  <c:v>Servicios de comunicacion</c:v>
                </c:pt>
                <c:pt idx="9">
                  <c:v>Bienes raices</c:v>
                </c:pt>
                <c:pt idx="10">
                  <c:v>Efectivo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Sectores!$B$20:$B$32</c:f>
              <c:numCache>
                <c:formatCode>#,##0.00%;[Red]\-#,##0.00%</c:formatCode>
                <c:ptCount val="13"/>
                <c:pt idx="0">
                  <c:v>4.8614285714285714E-2</c:v>
                </c:pt>
                <c:pt idx="1">
                  <c:v>0.14657142857142855</c:v>
                </c:pt>
                <c:pt idx="2">
                  <c:v>0.23372380952380953</c:v>
                </c:pt>
                <c:pt idx="3">
                  <c:v>5.9357142857142851E-2</c:v>
                </c:pt>
                <c:pt idx="4">
                  <c:v>9.9009523809523811E-2</c:v>
                </c:pt>
                <c:pt idx="5">
                  <c:v>4.8742857142857143E-2</c:v>
                </c:pt>
                <c:pt idx="6">
                  <c:v>8.7442857142857142E-2</c:v>
                </c:pt>
                <c:pt idx="7">
                  <c:v>4.7542857142857151E-2</c:v>
                </c:pt>
                <c:pt idx="8">
                  <c:v>7.9028571428571434E-2</c:v>
                </c:pt>
                <c:pt idx="9">
                  <c:v>3.612857142857142E-2</c:v>
                </c:pt>
                <c:pt idx="10">
                  <c:v>6.0000000000000001E-3</c:v>
                </c:pt>
                <c:pt idx="11">
                  <c:v>7.456666666666667E-2</c:v>
                </c:pt>
                <c:pt idx="12">
                  <c:v>3.327142857142857E-2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1-1047-B225-9EF778EBEC1C}"/>
            </c:ext>
          </c:extLst>
        </c:ser>
        <c:ser>
          <c:idx val="1"/>
          <c:order val="1"/>
          <c:tx>
            <c:strRef>
              <c:f>Sectores!$C$19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80246072233608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311-1047-B225-9EF778EBEC1C}"/>
                </c:ext>
              </c:extLst>
            </c:dLbl>
            <c:dLbl>
              <c:idx val="1"/>
              <c:layout>
                <c:manualLayout>
                  <c:x val="2.4901301632211468E-3"/>
                  <c:y val="7.00615180584022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311-1047-B225-9EF778EBEC1C}"/>
                </c:ext>
              </c:extLst>
            </c:dLbl>
            <c:dLbl>
              <c:idx val="2"/>
              <c:layout>
                <c:manualLayout>
                  <c:x val="2.4901301632211697E-2"/>
                  <c:y val="3.7366142964481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311-1047-B225-9EF778EBEC1C}"/>
                </c:ext>
              </c:extLst>
            </c:dLbl>
            <c:dLbl>
              <c:idx val="3"/>
              <c:layout>
                <c:manualLayout>
                  <c:x val="2.4901301632211698E-3"/>
                  <c:y val="3.7366142964481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11-1047-B225-9EF778EBEC1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11-1047-B225-9EF778EBEC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11-1047-B225-9EF778EBEC1C}"/>
                </c:ext>
              </c:extLst>
            </c:dLbl>
            <c:dLbl>
              <c:idx val="6"/>
              <c:layout>
                <c:manualLayout>
                  <c:x val="0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11-1047-B225-9EF778EBEC1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11-1047-B225-9EF778EBEC1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11-1047-B225-9EF778EBEC1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11-1047-B225-9EF778EBEC1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11-1047-B225-9EF778EBEC1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11-1047-B225-9EF778EBEC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11-1047-B225-9EF778EBE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Sectores!$A$20:$A$32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Utilidades</c:v>
                </c:pt>
                <c:pt idx="6">
                  <c:v>Consumo discrecional</c:v>
                </c:pt>
                <c:pt idx="7">
                  <c:v>Productos basico de consumo</c:v>
                </c:pt>
                <c:pt idx="8">
                  <c:v>Servicios de comunicacion</c:v>
                </c:pt>
                <c:pt idx="9">
                  <c:v>Bienes raices</c:v>
                </c:pt>
                <c:pt idx="10">
                  <c:v>Efectivo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Sectores!$C$20:$C$32</c:f>
              <c:numCache>
                <c:formatCode>#,##0.00%;[Red]\-#,##0.00%</c:formatCode>
                <c:ptCount val="13"/>
                <c:pt idx="0">
                  <c:v>8.9485714285714293E-2</c:v>
                </c:pt>
                <c:pt idx="1">
                  <c:v>0.11792857142857142</c:v>
                </c:pt>
                <c:pt idx="2">
                  <c:v>0.20721428571428571</c:v>
                </c:pt>
                <c:pt idx="3">
                  <c:v>0.17485714285714282</c:v>
                </c:pt>
                <c:pt idx="4">
                  <c:v>9.7085714285714289E-2</c:v>
                </c:pt>
                <c:pt idx="5">
                  <c:v>2.514285714285714E-2</c:v>
                </c:pt>
                <c:pt idx="6">
                  <c:v>0.10048571428571428</c:v>
                </c:pt>
                <c:pt idx="7">
                  <c:v>0.10684285714285714</c:v>
                </c:pt>
                <c:pt idx="8">
                  <c:v>4.3071428571428573E-2</c:v>
                </c:pt>
                <c:pt idx="9">
                  <c:v>6.5142857142857146E-3</c:v>
                </c:pt>
                <c:pt idx="10">
                  <c:v>8.0571428571428565E-3</c:v>
                </c:pt>
                <c:pt idx="11">
                  <c:v>2.6585714285714289E-2</c:v>
                </c:pt>
                <c:pt idx="12">
                  <c:v>-3.3E-3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11-1047-B225-9EF778EBEC1C}"/>
            </c:ext>
          </c:extLst>
        </c:ser>
        <c:ser>
          <c:idx val="2"/>
          <c:order val="2"/>
          <c:tx>
            <c:strRef>
              <c:f>Sectores!$D$19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802460722336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311-1047-B225-9EF778EBEC1C}"/>
                </c:ext>
              </c:extLst>
            </c:dLbl>
            <c:dLbl>
              <c:idx val="2"/>
              <c:layout>
                <c:manualLayout>
                  <c:x val="1.4940780979327018E-2"/>
                  <c:y val="3.26953750939210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11-1047-B225-9EF778EBEC1C}"/>
                </c:ext>
              </c:extLst>
            </c:dLbl>
            <c:dLbl>
              <c:idx val="3"/>
              <c:layout>
                <c:manualLayout>
                  <c:x val="2.988156195865399E-2"/>
                  <c:y val="4.20369108350413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11-1047-B225-9EF778EBEC1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11-1047-B225-9EF778EBEC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11-1047-B225-9EF778EBEC1C}"/>
                </c:ext>
              </c:extLst>
            </c:dLbl>
            <c:dLbl>
              <c:idx val="6"/>
              <c:layout>
                <c:manualLayout>
                  <c:x val="1.4940780979327018E-2"/>
                  <c:y val="4.67076787056015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11-1047-B225-9EF778EBEC1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11-1047-B225-9EF778EBEC1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11-1047-B225-9EF778EBEC1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11-1047-B225-9EF778EBEC1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11-1047-B225-9EF778EBEC1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11-1047-B225-9EF778EBEC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11-1047-B225-9EF778EBE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Sectores!$A$20:$A$32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Utilidades</c:v>
                </c:pt>
                <c:pt idx="6">
                  <c:v>Consumo discrecional</c:v>
                </c:pt>
                <c:pt idx="7">
                  <c:v>Productos basico de consumo</c:v>
                </c:pt>
                <c:pt idx="8">
                  <c:v>Servicios de comunicacion</c:v>
                </c:pt>
                <c:pt idx="9">
                  <c:v>Bienes raices</c:v>
                </c:pt>
                <c:pt idx="10">
                  <c:v>Efectivo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Sectores!$D$20:$D$32</c:f>
              <c:numCache>
                <c:formatCode>#,##0.00%;[Red]\-#,##0.00%</c:formatCode>
                <c:ptCount val="13"/>
                <c:pt idx="0">
                  <c:v>0.21054285714285711</c:v>
                </c:pt>
                <c:pt idx="1">
                  <c:v>0.18090000000000001</c:v>
                </c:pt>
                <c:pt idx="2">
                  <c:v>0.12038571428571428</c:v>
                </c:pt>
                <c:pt idx="3">
                  <c:v>0.11682857142857142</c:v>
                </c:pt>
                <c:pt idx="4">
                  <c:v>8.4014285714285708E-2</c:v>
                </c:pt>
                <c:pt idx="5">
                  <c:v>7.5957142857142848E-2</c:v>
                </c:pt>
                <c:pt idx="6">
                  <c:v>5.3757142857142858E-2</c:v>
                </c:pt>
                <c:pt idx="7">
                  <c:v>3.9399999999999998E-2</c:v>
                </c:pt>
                <c:pt idx="8">
                  <c:v>3.5742857142857139E-2</c:v>
                </c:pt>
                <c:pt idx="9">
                  <c:v>2.9542857142857142E-2</c:v>
                </c:pt>
                <c:pt idx="10">
                  <c:v>2.4828571428571426E-2</c:v>
                </c:pt>
                <c:pt idx="11">
                  <c:v>2.4514285714285711E-2</c:v>
                </c:pt>
                <c:pt idx="12">
                  <c:v>3.5857142857142863E-3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11-1047-B225-9EF778EBEC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10088416"/>
        <c:axId val="1609935600"/>
      </c:barChart>
      <c:catAx>
        <c:axId val="161008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609935600"/>
        <c:crosses val="autoZero"/>
        <c:auto val="1"/>
        <c:lblAlgn val="ctr"/>
        <c:lblOffset val="100"/>
        <c:noMultiLvlLbl val="0"/>
      </c:catAx>
      <c:valAx>
        <c:axId val="160993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610088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Evolución</a:t>
            </a:r>
            <a:r>
              <a:rPr lang="es-MX" baseline="0"/>
              <a:t> Volatilidad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'Resumen SFDR'!$R$15</c:f>
              <c:strCache>
                <c:ptCount val="1"/>
                <c:pt idx="0">
                  <c:v>SFDR 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'Resumen SFDR'!$Q$17:$Q$22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Total</c:v>
                </c:pt>
              </c:strCache>
            </c:strRef>
          </c:cat>
          <c:val>
            <c:numRef>
              <c:f>'Resumen SFDR'!$R$17:$R$22</c:f>
              <c:numCache>
                <c:formatCode>0.00%</c:formatCode>
                <c:ptCount val="6"/>
                <c:pt idx="0">
                  <c:v>0.13460574580500359</c:v>
                </c:pt>
                <c:pt idx="1">
                  <c:v>0.33036574644459088</c:v>
                </c:pt>
                <c:pt idx="2">
                  <c:v>0.13918726574901127</c:v>
                </c:pt>
                <c:pt idx="3">
                  <c:v>0.21256274731819677</c:v>
                </c:pt>
                <c:pt idx="4">
                  <c:v>0.13154276083938593</c:v>
                </c:pt>
                <c:pt idx="5">
                  <c:v>0.18965285323123768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6D3-AF4F-80B6-A5E6836E821D}"/>
            </c:ext>
          </c:extLst>
        </c:ser>
        <c:ser>
          <c:idx val="1"/>
          <c:order val="1"/>
          <c:tx>
            <c:strRef>
              <c:f>'Resumen SFDR'!$S$15</c:f>
              <c:strCache>
                <c:ptCount val="1"/>
                <c:pt idx="0">
                  <c:v>SFDR 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'Resumen SFDR'!$Q$17:$Q$22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Total</c:v>
                </c:pt>
              </c:strCache>
            </c:strRef>
          </c:cat>
          <c:val>
            <c:numRef>
              <c:f>'Resumen SFDR'!$S$17:$S$22</c:f>
              <c:numCache>
                <c:formatCode>0.00%</c:formatCode>
                <c:ptCount val="6"/>
                <c:pt idx="0">
                  <c:v>0.10844400870633901</c:v>
                </c:pt>
                <c:pt idx="1">
                  <c:v>0.25676567914657528</c:v>
                </c:pt>
                <c:pt idx="2">
                  <c:v>0.11614155053809984</c:v>
                </c:pt>
                <c:pt idx="3">
                  <c:v>0.19125261794560072</c:v>
                </c:pt>
                <c:pt idx="4">
                  <c:v>0.11295489101883259</c:v>
                </c:pt>
                <c:pt idx="5">
                  <c:v>0.15711174947108947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6D3-AF4F-80B6-A5E6836E821D}"/>
            </c:ext>
          </c:extLst>
        </c:ser>
        <c:ser>
          <c:idx val="2"/>
          <c:order val="2"/>
          <c:tx>
            <c:strRef>
              <c:f>'Resumen SFDR'!$T$15</c:f>
              <c:strCache>
                <c:ptCount val="1"/>
                <c:pt idx="0">
                  <c:v>SFDR 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'Resumen SFDR'!$Q$17:$Q$22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Total</c:v>
                </c:pt>
              </c:strCache>
            </c:strRef>
          </c:cat>
          <c:val>
            <c:numRef>
              <c:f>'Resumen SFDR'!$T$17:$T$22</c:f>
              <c:numCache>
                <c:formatCode>0.00%</c:formatCode>
                <c:ptCount val="6"/>
                <c:pt idx="0">
                  <c:v>0.12237006847825069</c:v>
                </c:pt>
                <c:pt idx="1">
                  <c:v>0.27449312559920519</c:v>
                </c:pt>
                <c:pt idx="2">
                  <c:v>0.14891280839456672</c:v>
                </c:pt>
                <c:pt idx="3">
                  <c:v>0.24030649136772103</c:v>
                </c:pt>
                <c:pt idx="4">
                  <c:v>0.15236474062750935</c:v>
                </c:pt>
                <c:pt idx="5">
                  <c:v>0.18768944689345063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6D3-AF4F-80B6-A5E6836E821D}"/>
            </c:ext>
          </c:extLst>
        </c:ser>
        <c:ser>
          <c:idx val="3"/>
          <c:order val="3"/>
          <c:tx>
            <c:strRef>
              <c:f>'Resumen SFDR'!$U$15</c:f>
              <c:strCache>
                <c:ptCount val="1"/>
                <c:pt idx="0">
                  <c:v>Invesco STOXX Europe 600 UCITS ETF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'Resumen SFDR'!$Q$17:$Q$22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Total</c:v>
                </c:pt>
              </c:strCache>
            </c:strRef>
          </c:cat>
          <c:val>
            <c:numRef>
              <c:f>'Resumen SFDR'!$U$17:$U$22</c:f>
              <c:numCache>
                <c:formatCode>0.00%</c:formatCode>
                <c:ptCount val="6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070-C948-851A-2247436A8084}"/>
            </c:ext>
          </c:extLst>
        </c:ser>
        <c:ser>
          <c:idx val="4"/>
          <c:order val="4"/>
          <c:tx>
            <c:strRef>
              <c:f>'Resumen SFDR'!$V$15</c:f>
              <c:strCache>
                <c:ptCount val="1"/>
                <c:pt idx="0">
                  <c:v>Amundi MSCI Europe ESG Leaders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'Resumen SFDR'!$Q$17:$Q$22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Total</c:v>
                </c:pt>
              </c:strCache>
            </c:strRef>
          </c:cat>
          <c:val>
            <c:numRef>
              <c:f>'Resumen SFDR'!$V$17:$V$22</c:f>
              <c:numCache>
                <c:formatCode>0.00%</c:formatCode>
                <c:ptCount val="6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070-C948-851A-2247436A8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165055"/>
        <c:axId val="1195217792"/>
      </c:lineChart>
      <c:catAx>
        <c:axId val="411165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95217792"/>
        <c:crosses val="autoZero"/>
        <c:auto val="1"/>
        <c:lblAlgn val="ctr"/>
        <c:lblOffset val="100"/>
        <c:noMultiLvlLbl val="0"/>
      </c:catAx>
      <c:valAx>
        <c:axId val="119521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65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30214062438176"/>
          <c:y val="0.74713140215271256"/>
          <c:w val="0.83862184940450279"/>
          <c:h val="0.197822726287654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Sectores!$B$36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632852316535748E-17"/>
                  <c:y val="4.1666666666666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5A1-334E-B733-31D9741D1E2D}"/>
                </c:ext>
              </c:extLst>
            </c:dLbl>
            <c:dLbl>
              <c:idx val="1"/>
              <c:layout>
                <c:manualLayout>
                  <c:x val="-8.268871583339157E-3"/>
                  <c:y val="1.8518518518518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5A1-334E-B733-31D9741D1E2D}"/>
                </c:ext>
              </c:extLst>
            </c:dLbl>
            <c:dLbl>
              <c:idx val="2"/>
              <c:layout>
                <c:manualLayout>
                  <c:x val="2.7562905277796939E-3"/>
                  <c:y val="1.85185185185184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A1-334E-B733-31D9741D1E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A1-334E-B733-31D9741D1E2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A1-334E-B733-31D9741D1E2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A1-334E-B733-31D9741D1E2D}"/>
                </c:ext>
              </c:extLst>
            </c:dLbl>
            <c:dLbl>
              <c:idx val="7"/>
              <c:layout>
                <c:manualLayout>
                  <c:x val="-5.512581055559438E-3"/>
                  <c:y val="4.1666666666666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A1-334E-B733-31D9741D1E2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A1-334E-B733-31D9741D1E2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A1-334E-B733-31D9741D1E2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A1-334E-B733-31D9741D1E2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A1-334E-B733-31D9741D1E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A1-334E-B733-31D9741D1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Sectores!$A$37:$A$49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Efectivo</c:v>
                </c:pt>
                <c:pt idx="7">
                  <c:v>Consumo discrecional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Sectores!$B$37:$B$49</c:f>
              <c:numCache>
                <c:formatCode>#,##0.00%;[Red]\-#,##0.00%</c:formatCode>
                <c:ptCount val="13"/>
                <c:pt idx="0">
                  <c:v>8.1457142857142853E-2</c:v>
                </c:pt>
                <c:pt idx="1">
                  <c:v>0.13251428571428575</c:v>
                </c:pt>
                <c:pt idx="2">
                  <c:v>5.8928571428571427E-2</c:v>
                </c:pt>
                <c:pt idx="3">
                  <c:v>0.10641428571428573</c:v>
                </c:pt>
                <c:pt idx="4">
                  <c:v>3.445714285714286E-2</c:v>
                </c:pt>
                <c:pt idx="5">
                  <c:v>0.21382857142857145</c:v>
                </c:pt>
                <c:pt idx="6">
                  <c:v>1.1428571428571429E-2</c:v>
                </c:pt>
                <c:pt idx="7">
                  <c:v>8.715714285714285E-2</c:v>
                </c:pt>
                <c:pt idx="8">
                  <c:v>6.5057142857142855E-2</c:v>
                </c:pt>
                <c:pt idx="9">
                  <c:v>7.3485714285714279E-2</c:v>
                </c:pt>
                <c:pt idx="10">
                  <c:v>3.155714285714286E-2</c:v>
                </c:pt>
                <c:pt idx="11">
                  <c:v>6.1871428571428563E-2</c:v>
                </c:pt>
                <c:pt idx="12">
                  <c:v>4.184285714285714E-2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A1-334E-B733-31D9741D1E2D}"/>
            </c:ext>
          </c:extLst>
        </c:ser>
        <c:ser>
          <c:idx val="1"/>
          <c:order val="1"/>
          <c:tx>
            <c:strRef>
              <c:f>Sectores!$C$36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4.6856938972255222E-2"/>
                  <c:y val="-9.259259259259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5A1-334E-B733-31D9741D1E2D}"/>
                </c:ext>
              </c:extLst>
            </c:dLbl>
            <c:dLbl>
              <c:idx val="2"/>
              <c:layout>
                <c:manualLayout>
                  <c:x val="1.3781452638898595E-2"/>
                  <c:y val="9.259259259259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201296888951009E-2"/>
                      <c:h val="5.49074074074074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1-85A1-334E-B733-31D9741D1E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A1-334E-B733-31D9741D1E2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A1-334E-B733-31D9741D1E2D}"/>
                </c:ext>
              </c:extLst>
            </c:dLbl>
            <c:dLbl>
              <c:idx val="5"/>
              <c:layout>
                <c:manualLayout>
                  <c:x val="4.1344357916695731E-2"/>
                  <c:y val="-2.121889068003332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A1-334E-B733-31D9741D1E2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A1-334E-B733-31D9741D1E2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A1-334E-B733-31D9741D1E2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A1-334E-B733-31D9741D1E2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A1-334E-B733-31D9741D1E2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A1-334E-B733-31D9741D1E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A1-334E-B733-31D9741D1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Sectores!$A$37:$A$49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Efectivo</c:v>
                </c:pt>
                <c:pt idx="7">
                  <c:v>Consumo discrecional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Sectores!$C$37:$C$49</c:f>
              <c:numCache>
                <c:formatCode>#,##0.00%;[Red]\-#,##0.00%</c:formatCode>
                <c:ptCount val="13"/>
                <c:pt idx="0">
                  <c:v>9.635714285714285E-2</c:v>
                </c:pt>
                <c:pt idx="1">
                  <c:v>0.13018571428571427</c:v>
                </c:pt>
                <c:pt idx="2">
                  <c:v>0.1821714285714286</c:v>
                </c:pt>
                <c:pt idx="3">
                  <c:v>0.11145714285714285</c:v>
                </c:pt>
                <c:pt idx="4">
                  <c:v>2.3285714285714288E-2</c:v>
                </c:pt>
                <c:pt idx="5">
                  <c:v>0.16904285714285711</c:v>
                </c:pt>
                <c:pt idx="6">
                  <c:v>1.3128571428571429E-2</c:v>
                </c:pt>
                <c:pt idx="7">
                  <c:v>9.8328571428571432E-2</c:v>
                </c:pt>
                <c:pt idx="8">
                  <c:v>0.10294285714285714</c:v>
                </c:pt>
                <c:pt idx="9">
                  <c:v>3.9671428571428573E-2</c:v>
                </c:pt>
                <c:pt idx="10">
                  <c:v>1.0314285714285715E-2</c:v>
                </c:pt>
                <c:pt idx="11">
                  <c:v>2.7728571428571429E-2</c:v>
                </c:pt>
                <c:pt idx="12">
                  <c:v>-4.6142857142857149E-3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A1-334E-B733-31D9741D1E2D}"/>
            </c:ext>
          </c:extLst>
        </c:ser>
        <c:ser>
          <c:idx val="2"/>
          <c:order val="2"/>
          <c:tx>
            <c:strRef>
              <c:f>Sectores!$D$36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2.77777777777777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5A1-334E-B733-31D9741D1E2D}"/>
                </c:ext>
              </c:extLst>
            </c:dLbl>
            <c:dLbl>
              <c:idx val="2"/>
              <c:layout>
                <c:manualLayout>
                  <c:x val="1.1025162111118876E-2"/>
                  <c:y val="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5A1-334E-B733-31D9741D1E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A1-334E-B733-31D9741D1E2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A1-334E-B733-31D9741D1E2D}"/>
                </c:ext>
              </c:extLst>
            </c:dLbl>
            <c:dLbl>
              <c:idx val="5"/>
              <c:layout>
                <c:manualLayout>
                  <c:x val="1.9294033694458031E-2"/>
                  <c:y val="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A1-334E-B733-31D9741D1E2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A1-334E-B733-31D9741D1E2D}"/>
                </c:ext>
              </c:extLst>
            </c:dLbl>
            <c:dLbl>
              <c:idx val="7"/>
              <c:layout>
                <c:manualLayout>
                  <c:x val="1.3781452638898595E-2"/>
                  <c:y val="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A1-334E-B733-31D9741D1E2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A1-334E-B733-31D9741D1E2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A1-334E-B733-31D9741D1E2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A1-334E-B733-31D9741D1E2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A1-334E-B733-31D9741D1E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A1-334E-B733-31D9741D1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Sectores!$A$37:$A$49</c:f>
              <c:strCache>
                <c:ptCount val="13"/>
                <c:pt idx="0">
                  <c:v>Tecnologías </c:v>
                </c:pt>
                <c:pt idx="1">
                  <c:v>Industriales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Efectivo</c:v>
                </c:pt>
                <c:pt idx="7">
                  <c:v>Consumo discrecional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Sectores!$D$37:$D$49</c:f>
              <c:numCache>
                <c:formatCode>#,##0.00%;[Red]\-#,##0.00%</c:formatCode>
                <c:ptCount val="13"/>
                <c:pt idx="0">
                  <c:v>0.22682857142857141</c:v>
                </c:pt>
                <c:pt idx="1">
                  <c:v>0.22151428571428575</c:v>
                </c:pt>
                <c:pt idx="2">
                  <c:v>0.11452857142857144</c:v>
                </c:pt>
                <c:pt idx="3">
                  <c:v>9.6014285714285719E-2</c:v>
                </c:pt>
                <c:pt idx="4">
                  <c:v>7.2085714285714295E-2</c:v>
                </c:pt>
                <c:pt idx="5">
                  <c:v>6.482857142857143E-2</c:v>
                </c:pt>
                <c:pt idx="6">
                  <c:v>4.882857142857143E-2</c:v>
                </c:pt>
                <c:pt idx="7">
                  <c:v>4.8271428571428569E-2</c:v>
                </c:pt>
                <c:pt idx="8">
                  <c:v>3.672857142857143E-2</c:v>
                </c:pt>
                <c:pt idx="9">
                  <c:v>2.6679999999999999E-2</c:v>
                </c:pt>
                <c:pt idx="10">
                  <c:v>2.587142857142857E-2</c:v>
                </c:pt>
                <c:pt idx="11">
                  <c:v>9.7714285714285715E-3</c:v>
                </c:pt>
                <c:pt idx="12">
                  <c:v>8.0428571428571415E-3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A1-334E-B733-31D9741D1E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10417408"/>
        <c:axId val="1610110736"/>
      </c:barChart>
      <c:catAx>
        <c:axId val="161041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610110736"/>
        <c:crosses val="autoZero"/>
        <c:auto val="1"/>
        <c:lblAlgn val="ctr"/>
        <c:lblOffset val="100"/>
        <c:noMultiLvlLbl val="0"/>
      </c:catAx>
      <c:valAx>
        <c:axId val="161011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61041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Sectores!$B$53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8.2949302735998934E-3"/>
                  <c:y val="3.70370370370370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377-F742-BE90-34F2C88C7A4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77-F742-BE90-34F2C88C7A4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377-F742-BE90-34F2C88C7A4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77-F742-BE90-34F2C88C7A4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77-F742-BE90-34F2C88C7A4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77-F742-BE90-34F2C88C7A4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77-F742-BE90-34F2C88C7A4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77-F742-BE90-34F2C88C7A4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77-F742-BE90-34F2C88C7A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77-F742-BE90-34F2C88C7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Sectores!$A$54:$A$66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Consumo discrecional</c:v>
                </c:pt>
                <c:pt idx="6">
                  <c:v>Financieros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Bienes raices</c:v>
                </c:pt>
                <c:pt idx="10">
                  <c:v>Servicios de comunicacion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Sectores!$B$54:$B$66</c:f>
              <c:numCache>
                <c:formatCode>#,##0.00%;[Red]\-#,##0.00%</c:formatCode>
                <c:ptCount val="13"/>
                <c:pt idx="0">
                  <c:v>0.16168571428571427</c:v>
                </c:pt>
                <c:pt idx="1">
                  <c:v>8.0471428571428569E-2</c:v>
                </c:pt>
                <c:pt idx="2">
                  <c:v>6.08E-2</c:v>
                </c:pt>
                <c:pt idx="3">
                  <c:v>9.3714285714285722E-2</c:v>
                </c:pt>
                <c:pt idx="4">
                  <c:v>3.724285714285714E-2</c:v>
                </c:pt>
                <c:pt idx="5">
                  <c:v>0.10712857142857143</c:v>
                </c:pt>
                <c:pt idx="6">
                  <c:v>0.20828571428571432</c:v>
                </c:pt>
                <c:pt idx="7">
                  <c:v>1.0928571428571428E-2</c:v>
                </c:pt>
                <c:pt idx="8">
                  <c:v>6.0900000000000003E-2</c:v>
                </c:pt>
                <c:pt idx="9">
                  <c:v>3.2100000000000004E-2</c:v>
                </c:pt>
                <c:pt idx="10">
                  <c:v>5.6557142857142861E-2</c:v>
                </c:pt>
                <c:pt idx="11">
                  <c:v>6.1085714285714285E-2</c:v>
                </c:pt>
                <c:pt idx="12">
                  <c:v>2.9099999999999997E-2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7-F742-BE90-34F2C88C7A4E}"/>
            </c:ext>
          </c:extLst>
        </c:ser>
        <c:ser>
          <c:idx val="1"/>
          <c:order val="1"/>
          <c:tx>
            <c:strRef>
              <c:f>Sectores!$C$53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1059907031466511E-2"/>
                  <c:y val="5.55555555555555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377-F742-BE90-34F2C88C7A4E}"/>
                </c:ext>
              </c:extLst>
            </c:dLbl>
            <c:dLbl>
              <c:idx val="1"/>
              <c:layout>
                <c:manualLayout>
                  <c:x val="1.1059907031466499E-2"/>
                  <c:y val="-2.7777777777777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377-F742-BE90-34F2C88C7A4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77-F742-BE90-34F2C88C7A4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377-F742-BE90-34F2C88C7A4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77-F742-BE90-34F2C88C7A4E}"/>
                </c:ext>
              </c:extLst>
            </c:dLbl>
            <c:dLbl>
              <c:idx val="5"/>
              <c:layout>
                <c:manualLayout>
                  <c:x val="2.4884790820799679E-2"/>
                  <c:y val="2.31481481481481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77-F742-BE90-34F2C88C7A4E}"/>
                </c:ext>
              </c:extLst>
            </c:dLbl>
            <c:dLbl>
              <c:idx val="6"/>
              <c:layout>
                <c:manualLayout>
                  <c:x val="4.1474651367999466E-2"/>
                  <c:y val="9.259259259259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77-F742-BE90-34F2C88C7A4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77-F742-BE90-34F2C88C7A4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77-F742-BE90-34F2C88C7A4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77-F742-BE90-34F2C88C7A4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77-F742-BE90-34F2C88C7A4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77-F742-BE90-34F2C88C7A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77-F742-BE90-34F2C88C7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Sectores!$A$54:$A$66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Consumo discrecional</c:v>
                </c:pt>
                <c:pt idx="6">
                  <c:v>Financieros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Bienes raices</c:v>
                </c:pt>
                <c:pt idx="10">
                  <c:v>Servicios de comunicacion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Sectores!$C$54:$C$66</c:f>
              <c:numCache>
                <c:formatCode>#,##0.00%;[Red]\-#,##0.00%</c:formatCode>
                <c:ptCount val="13"/>
                <c:pt idx="0">
                  <c:v>0.13965714285714287</c:v>
                </c:pt>
                <c:pt idx="1">
                  <c:v>8.7385714285714289E-2</c:v>
                </c:pt>
                <c:pt idx="2">
                  <c:v>0.17518571428571428</c:v>
                </c:pt>
                <c:pt idx="3">
                  <c:v>0.10722857142857144</c:v>
                </c:pt>
                <c:pt idx="4">
                  <c:v>1.3185714285714285E-2</c:v>
                </c:pt>
                <c:pt idx="5">
                  <c:v>9.2671428571428585E-2</c:v>
                </c:pt>
                <c:pt idx="6">
                  <c:v>0.18668571428571429</c:v>
                </c:pt>
                <c:pt idx="7">
                  <c:v>7.8857142857142858E-3</c:v>
                </c:pt>
                <c:pt idx="8">
                  <c:v>9.7728571428571415E-2</c:v>
                </c:pt>
                <c:pt idx="9">
                  <c:v>6.6571428571428571E-3</c:v>
                </c:pt>
                <c:pt idx="10">
                  <c:v>5.7771428571428571E-2</c:v>
                </c:pt>
                <c:pt idx="11">
                  <c:v>3.0271428571428567E-2</c:v>
                </c:pt>
                <c:pt idx="12">
                  <c:v>-2.314285714285714E-3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77-F742-BE90-34F2C88C7A4E}"/>
            </c:ext>
          </c:extLst>
        </c:ser>
        <c:ser>
          <c:idx val="2"/>
          <c:order val="2"/>
          <c:tx>
            <c:strRef>
              <c:f>Sectores!$D$53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77-F742-BE90-34F2C88C7A4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377-F742-BE90-34F2C88C7A4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77-F742-BE90-34F2C88C7A4E}"/>
                </c:ext>
              </c:extLst>
            </c:dLbl>
            <c:dLbl>
              <c:idx val="5"/>
              <c:layout>
                <c:manualLayout>
                  <c:x val="1.3824883789333156E-2"/>
                  <c:y val="2.77777777777777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77-F742-BE90-34F2C88C7A4E}"/>
                </c:ext>
              </c:extLst>
            </c:dLbl>
            <c:dLbl>
              <c:idx val="6"/>
              <c:layout>
                <c:manualLayout>
                  <c:x val="3.3179721094399574E-2"/>
                  <c:y val="4.243778136006664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77-F742-BE90-34F2C88C7A4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77-F742-BE90-34F2C88C7A4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77-F742-BE90-34F2C88C7A4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77-F742-BE90-34F2C88C7A4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77-F742-BE90-34F2C88C7A4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77-F742-BE90-34F2C88C7A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7-F742-BE90-34F2C88C7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Sectores!$A$54:$A$66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Consumo discrecional</c:v>
                </c:pt>
                <c:pt idx="6">
                  <c:v>Financieros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Bienes raices</c:v>
                </c:pt>
                <c:pt idx="10">
                  <c:v>Servicios de comunicacion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Sectores!$D$54:$D$66</c:f>
              <c:numCache>
                <c:formatCode>#,##0.00%;[Red]\-#,##0.00%</c:formatCode>
                <c:ptCount val="13"/>
                <c:pt idx="0">
                  <c:v>0.22781428571428572</c:v>
                </c:pt>
                <c:pt idx="1">
                  <c:v>0.20805714285714286</c:v>
                </c:pt>
                <c:pt idx="2">
                  <c:v>0.12055714285714285</c:v>
                </c:pt>
                <c:pt idx="3">
                  <c:v>0.11744285714285715</c:v>
                </c:pt>
                <c:pt idx="4">
                  <c:v>7.6671428571428585E-2</c:v>
                </c:pt>
                <c:pt idx="5">
                  <c:v>7.4842857142857142E-2</c:v>
                </c:pt>
                <c:pt idx="6">
                  <c:v>5.6857142857142849E-2</c:v>
                </c:pt>
                <c:pt idx="7">
                  <c:v>3.73E-2</c:v>
                </c:pt>
                <c:pt idx="8">
                  <c:v>3.5357142857142858E-2</c:v>
                </c:pt>
                <c:pt idx="9">
                  <c:v>1.78E-2</c:v>
                </c:pt>
                <c:pt idx="10">
                  <c:v>1.5642857142857142E-2</c:v>
                </c:pt>
                <c:pt idx="11">
                  <c:v>1.0485714285714287E-2</c:v>
                </c:pt>
                <c:pt idx="12">
                  <c:v>1.1714285714285717E-3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77-F742-BE90-34F2C88C7A4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82682816"/>
        <c:axId val="1482684528"/>
      </c:barChart>
      <c:catAx>
        <c:axId val="148268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82684528"/>
        <c:crosses val="autoZero"/>
        <c:auto val="1"/>
        <c:lblAlgn val="ctr"/>
        <c:lblOffset val="100"/>
        <c:noMultiLvlLbl val="0"/>
      </c:catAx>
      <c:valAx>
        <c:axId val="148268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8268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Sectores!$B$69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6589860547199787E-2"/>
                  <c:y val="2.31481481481481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AB-1E45-9F0F-43EB1945DF7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AB-1E45-9F0F-43EB1945DF7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AB-1E45-9F0F-43EB1945DF7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AB-1E45-9F0F-43EB1945DF7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AB-1E45-9F0F-43EB1945DF7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AB-1E45-9F0F-43EB1945DF7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AB-1E45-9F0F-43EB1945DF7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AB-1E45-9F0F-43EB1945DF7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AB-1E45-9F0F-43EB1945DF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B-1E45-9F0F-43EB1945D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Sectores!$A$70:$A$82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Sectores!$B$70:$B$82</c:f>
              <c:numCache>
                <c:formatCode>#,##0.00%;[Red]\-#,##0.00%</c:formatCode>
                <c:ptCount val="13"/>
                <c:pt idx="0">
                  <c:v>0.14507142857142857</c:v>
                </c:pt>
                <c:pt idx="1">
                  <c:v>9.4857142857142862E-2</c:v>
                </c:pt>
                <c:pt idx="2">
                  <c:v>6.8199999999999997E-2</c:v>
                </c:pt>
                <c:pt idx="3">
                  <c:v>7.7671428571428572E-2</c:v>
                </c:pt>
                <c:pt idx="4">
                  <c:v>3.9199999999999999E-2</c:v>
                </c:pt>
                <c:pt idx="5">
                  <c:v>0.22631428571428572</c:v>
                </c:pt>
                <c:pt idx="6">
                  <c:v>0.12582857142857143</c:v>
                </c:pt>
                <c:pt idx="7">
                  <c:v>7.971428571428572E-3</c:v>
                </c:pt>
                <c:pt idx="8">
                  <c:v>5.4357142857142861E-2</c:v>
                </c:pt>
                <c:pt idx="9">
                  <c:v>5.4814285714285711E-2</c:v>
                </c:pt>
                <c:pt idx="10">
                  <c:v>2.7914285714285714E-2</c:v>
                </c:pt>
                <c:pt idx="11">
                  <c:v>5.6685714285714277E-2</c:v>
                </c:pt>
                <c:pt idx="12">
                  <c:v>2.1114285714285717E-2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AB-1E45-9F0F-43EB1945DF74}"/>
            </c:ext>
          </c:extLst>
        </c:ser>
        <c:ser>
          <c:idx val="1"/>
          <c:order val="1"/>
          <c:tx>
            <c:strRef>
              <c:f>Sectores!$C$69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4884790820799679E-2"/>
                  <c:y val="3.70370370370370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8AB-1E45-9F0F-43EB1945DF74}"/>
                </c:ext>
              </c:extLst>
            </c:dLbl>
            <c:dLbl>
              <c:idx val="1"/>
              <c:layout>
                <c:manualLayout>
                  <c:x val="8.2949302735998674E-3"/>
                  <c:y val="3.70370370370370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AB-1E45-9F0F-43EB1945DF7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AB-1E45-9F0F-43EB1945DF7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AB-1E45-9F0F-43EB1945DF7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AB-1E45-9F0F-43EB1945DF74}"/>
                </c:ext>
              </c:extLst>
            </c:dLbl>
            <c:dLbl>
              <c:idx val="5"/>
              <c:layout>
                <c:manualLayout>
                  <c:x val="1.1059907031466525E-2"/>
                  <c:y val="1.85185185185185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8AB-1E45-9F0F-43EB1945DF74}"/>
                </c:ext>
              </c:extLst>
            </c:dLbl>
            <c:dLbl>
              <c:idx val="6"/>
              <c:layout>
                <c:manualLayout>
                  <c:x val="5.5299535157332623E-2"/>
                  <c:y val="9.259259259259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AB-1E45-9F0F-43EB1945DF7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AB-1E45-9F0F-43EB1945DF7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AB-1E45-9F0F-43EB1945DF7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AB-1E45-9F0F-43EB1945DF7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AB-1E45-9F0F-43EB1945DF7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AB-1E45-9F0F-43EB1945DF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B-1E45-9F0F-43EB1945D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Sectores!$A$70:$A$82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Sectores!$C$70:$C$82</c:f>
              <c:numCache>
                <c:formatCode>#,##0.00%;[Red]\-#,##0.00%</c:formatCode>
                <c:ptCount val="13"/>
                <c:pt idx="0">
                  <c:v>0.12322857142857144</c:v>
                </c:pt>
                <c:pt idx="1">
                  <c:v>6.3728571428571426E-2</c:v>
                </c:pt>
                <c:pt idx="2">
                  <c:v>0.17245714285714284</c:v>
                </c:pt>
                <c:pt idx="3">
                  <c:v>9.281428571428571E-2</c:v>
                </c:pt>
                <c:pt idx="4">
                  <c:v>1.9257142857142858E-2</c:v>
                </c:pt>
                <c:pt idx="5">
                  <c:v>0.20932857142857147</c:v>
                </c:pt>
                <c:pt idx="6">
                  <c:v>0.10538571428571428</c:v>
                </c:pt>
                <c:pt idx="7">
                  <c:v>1.8099999999999998E-2</c:v>
                </c:pt>
                <c:pt idx="8">
                  <c:v>9.3700000000000006E-2</c:v>
                </c:pt>
                <c:pt idx="9">
                  <c:v>6.7642857142857143E-2</c:v>
                </c:pt>
                <c:pt idx="10">
                  <c:v>4.5142857142857146E-3</c:v>
                </c:pt>
                <c:pt idx="11">
                  <c:v>3.102857142857143E-2</c:v>
                </c:pt>
                <c:pt idx="12">
                  <c:v>-1.185714285714286E-3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AB-1E45-9F0F-43EB1945DF74}"/>
            </c:ext>
          </c:extLst>
        </c:ser>
        <c:ser>
          <c:idx val="2"/>
          <c:order val="2"/>
          <c:tx>
            <c:strRef>
              <c:f>Sectores!$D$69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1.85185185185185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AB-1E45-9F0F-43EB1945DF7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AB-1E45-9F0F-43EB1945DF7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AB-1E45-9F0F-43EB1945DF7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AB-1E45-9F0F-43EB1945DF74}"/>
                </c:ext>
              </c:extLst>
            </c:dLbl>
            <c:dLbl>
              <c:idx val="5"/>
              <c:layout>
                <c:manualLayout>
                  <c:x val="2.7649767578666311E-3"/>
                  <c:y val="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AB-1E45-9F0F-43EB1945DF74}"/>
                </c:ext>
              </c:extLst>
            </c:dLbl>
            <c:dLbl>
              <c:idx val="6"/>
              <c:layout>
                <c:manualLayout>
                  <c:x val="3.3179721094399574E-2"/>
                  <c:y val="2.77777777777776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AB-1E45-9F0F-43EB1945DF7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AB-1E45-9F0F-43EB1945DF7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AB-1E45-9F0F-43EB1945DF7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AB-1E45-9F0F-43EB1945DF7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AB-1E45-9F0F-43EB1945DF7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AB-1E45-9F0F-43EB1945DF7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AB-1E45-9F0F-43EB1945D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Sectores!$A$70:$A$82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Materiales</c:v>
                </c:pt>
                <c:pt idx="4">
                  <c:v>Utilidades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Efectivo</c:v>
                </c:pt>
                <c:pt idx="8">
                  <c:v>Productos basico de consumo</c:v>
                </c:pt>
                <c:pt idx="9">
                  <c:v>Servicios de comunicacion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Sectores!$D$70:$D$82</c:f>
              <c:numCache>
                <c:formatCode>#,##0.00%;[Red]\-#,##0.00%</c:formatCode>
                <c:ptCount val="13"/>
                <c:pt idx="0">
                  <c:v>0.2235857142857143</c:v>
                </c:pt>
                <c:pt idx="1">
                  <c:v>0.21362857142857142</c:v>
                </c:pt>
                <c:pt idx="2">
                  <c:v>0.13137142857142856</c:v>
                </c:pt>
                <c:pt idx="3">
                  <c:v>0.10009999999999999</c:v>
                </c:pt>
                <c:pt idx="4">
                  <c:v>8.4471428571428572E-2</c:v>
                </c:pt>
                <c:pt idx="5">
                  <c:v>7.3928571428571441E-2</c:v>
                </c:pt>
                <c:pt idx="6">
                  <c:v>6.6271428571428578E-2</c:v>
                </c:pt>
                <c:pt idx="7">
                  <c:v>4.1057142857142855E-2</c:v>
                </c:pt>
                <c:pt idx="8">
                  <c:v>3.2214285714285709E-2</c:v>
                </c:pt>
                <c:pt idx="9">
                  <c:v>2.0314285714285712E-2</c:v>
                </c:pt>
                <c:pt idx="10">
                  <c:v>1.1657142857142857E-2</c:v>
                </c:pt>
                <c:pt idx="11">
                  <c:v>1.0728571428571429E-2</c:v>
                </c:pt>
                <c:pt idx="12">
                  <c:v>-9.3285714285714274E-3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AB-1E45-9F0F-43EB1945DF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79335664"/>
        <c:axId val="617887616"/>
      </c:barChart>
      <c:catAx>
        <c:axId val="157933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7887616"/>
        <c:crosses val="autoZero"/>
        <c:auto val="1"/>
        <c:lblAlgn val="ctr"/>
        <c:lblOffset val="100"/>
        <c:noMultiLvlLbl val="0"/>
      </c:catAx>
      <c:valAx>
        <c:axId val="61788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933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Sectores!$B$85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2.5359074887415258E-17"/>
                  <c:y val="3.23018541046245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380-1F40-9934-63D115F542C5}"/>
                </c:ext>
              </c:extLst>
            </c:dLbl>
            <c:dLbl>
              <c:idx val="2"/>
              <c:layout>
                <c:manualLayout>
                  <c:x val="0"/>
                  <c:y val="2.30727529318747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380-1F40-9934-63D115F542C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80-1F40-9934-63D115F542C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80-1F40-9934-63D115F542C5}"/>
                </c:ext>
              </c:extLst>
            </c:dLbl>
            <c:dLbl>
              <c:idx val="5"/>
              <c:layout>
                <c:manualLayout>
                  <c:x val="-3.5964194387886526E-2"/>
                  <c:y val="3.691640469099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380-1F40-9934-63D115F542C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80-1F40-9934-63D115F542C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80-1F40-9934-63D115F542C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80-1F40-9934-63D115F542C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80-1F40-9934-63D115F542C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80-1F40-9934-63D115F542C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80-1F40-9934-63D115F542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0-1F40-9934-63D115F54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Sectores!$A$86:$A$98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Utilidades</c:v>
                </c:pt>
                <c:pt idx="4">
                  <c:v>Materiales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Servicios de comunicacion</c:v>
                </c:pt>
                <c:pt idx="8">
                  <c:v>Productos basico de consumo</c:v>
                </c:pt>
                <c:pt idx="9">
                  <c:v>Efectivo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Sectores!$B$86:$B$98</c:f>
              <c:numCache>
                <c:formatCode>#,##0.00%;[Red]\-#,##0.00%</c:formatCode>
                <c:ptCount val="13"/>
                <c:pt idx="0">
                  <c:v>0.15071428571428575</c:v>
                </c:pt>
                <c:pt idx="1">
                  <c:v>0.10171428571428572</c:v>
                </c:pt>
                <c:pt idx="2">
                  <c:v>6.9671428571428579E-2</c:v>
                </c:pt>
                <c:pt idx="3">
                  <c:v>7.6385714285714293E-2</c:v>
                </c:pt>
                <c:pt idx="4">
                  <c:v>6.994285714285714E-2</c:v>
                </c:pt>
                <c:pt idx="5">
                  <c:v>0.19454285714285713</c:v>
                </c:pt>
                <c:pt idx="6">
                  <c:v>0.11065714285714287</c:v>
                </c:pt>
                <c:pt idx="7">
                  <c:v>4.5128571428571441E-2</c:v>
                </c:pt>
                <c:pt idx="8">
                  <c:v>6.4314285714285713E-2</c:v>
                </c:pt>
                <c:pt idx="9">
                  <c:v>6.5142857142857138E-3</c:v>
                </c:pt>
                <c:pt idx="10">
                  <c:v>3.6299999999999999E-2</c:v>
                </c:pt>
                <c:pt idx="11">
                  <c:v>4.8271428571428569E-2</c:v>
                </c:pt>
                <c:pt idx="12">
                  <c:v>2.5842857142857147E-2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0-1F40-9934-63D115F542C5}"/>
            </c:ext>
          </c:extLst>
        </c:ser>
        <c:ser>
          <c:idx val="1"/>
          <c:order val="1"/>
          <c:tx>
            <c:strRef>
              <c:f>Sectores!$C$85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679537443707629E-17"/>
                  <c:y val="2.30727529318747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380-1F40-9934-63D115F542C5}"/>
                </c:ext>
              </c:extLst>
            </c:dLbl>
            <c:dLbl>
              <c:idx val="1"/>
              <c:layout>
                <c:manualLayout>
                  <c:x val="-5.5329529827517817E-3"/>
                  <c:y val="6.92182587956240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380-1F40-9934-63D115F542C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80-1F40-9934-63D115F542C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80-1F40-9934-63D115F542C5}"/>
                </c:ext>
              </c:extLst>
            </c:dLbl>
            <c:dLbl>
              <c:idx val="5"/>
              <c:layout>
                <c:manualLayout>
                  <c:x val="6.086248281026959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380-1F40-9934-63D115F542C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80-1F40-9934-63D115F542C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80-1F40-9934-63D115F542C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80-1F40-9934-63D115F542C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80-1F40-9934-63D115F542C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80-1F40-9934-63D115F542C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80-1F40-9934-63D115F542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0-1F40-9934-63D115F54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Sectores!$A$86:$A$98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Utilidades</c:v>
                </c:pt>
                <c:pt idx="4">
                  <c:v>Materiales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Servicios de comunicacion</c:v>
                </c:pt>
                <c:pt idx="8">
                  <c:v>Productos basico de consumo</c:v>
                </c:pt>
                <c:pt idx="9">
                  <c:v>Efectivo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Sectores!$C$86:$C$98</c:f>
              <c:numCache>
                <c:formatCode>#,##0.00%;[Red]\-#,##0.00%</c:formatCode>
                <c:ptCount val="13"/>
                <c:pt idx="0">
                  <c:v>0.13961428571428572</c:v>
                </c:pt>
                <c:pt idx="1">
                  <c:v>7.8285714285714292E-2</c:v>
                </c:pt>
                <c:pt idx="2">
                  <c:v>0.17722857142857143</c:v>
                </c:pt>
                <c:pt idx="3">
                  <c:v>2.467142857142857E-2</c:v>
                </c:pt>
                <c:pt idx="4">
                  <c:v>0.10417142857142858</c:v>
                </c:pt>
                <c:pt idx="5">
                  <c:v>0.19592857142857145</c:v>
                </c:pt>
                <c:pt idx="6">
                  <c:v>9.7328571428571431E-2</c:v>
                </c:pt>
                <c:pt idx="7">
                  <c:v>7.0985714285714291E-2</c:v>
                </c:pt>
                <c:pt idx="8">
                  <c:v>7.6085714285714284E-2</c:v>
                </c:pt>
                <c:pt idx="9">
                  <c:v>1.6114285714285716E-2</c:v>
                </c:pt>
                <c:pt idx="10">
                  <c:v>3.6857142857142857E-3</c:v>
                </c:pt>
                <c:pt idx="11">
                  <c:v>1.9257142857142858E-2</c:v>
                </c:pt>
                <c:pt idx="12">
                  <c:v>-3.3571428571428572E-3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0-1F40-9934-63D115F542C5}"/>
            </c:ext>
          </c:extLst>
        </c:ser>
        <c:ser>
          <c:idx val="2"/>
          <c:order val="2"/>
          <c:tx>
            <c:strRef>
              <c:f>Sectores!$D$85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3.0431241405134798E-2"/>
                  <c:y val="9.2291011727498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380-1F40-9934-63D115F542C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80-1F40-9934-63D115F542C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80-1F40-9934-63D115F542C5}"/>
                </c:ext>
              </c:extLst>
            </c:dLbl>
            <c:dLbl>
              <c:idx val="5"/>
              <c:layout>
                <c:manualLayout>
                  <c:x val="5.5329529827517305E-3"/>
                  <c:y val="3.23018541046245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80-1F40-9934-63D115F542C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80-1F40-9934-63D115F542C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80-1F40-9934-63D115F542C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80-1F40-9934-63D115F542C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80-1F40-9934-63D115F542C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80-1F40-9934-63D115F542C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0-1F40-9934-63D115F542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0-1F40-9934-63D115F54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Sectores!$A$86:$A$98</c:f>
              <c:strCache>
                <c:ptCount val="13"/>
                <c:pt idx="0">
                  <c:v>Industriales </c:v>
                </c:pt>
                <c:pt idx="1">
                  <c:v>Tecnologías </c:v>
                </c:pt>
                <c:pt idx="2">
                  <c:v>Cuidado de la Salud</c:v>
                </c:pt>
                <c:pt idx="3">
                  <c:v>Utilidades</c:v>
                </c:pt>
                <c:pt idx="4">
                  <c:v>Materiales</c:v>
                </c:pt>
                <c:pt idx="5">
                  <c:v>Financieros</c:v>
                </c:pt>
                <c:pt idx="6">
                  <c:v>Consumo discrecional</c:v>
                </c:pt>
                <c:pt idx="7">
                  <c:v>Servicios de comunicacion</c:v>
                </c:pt>
                <c:pt idx="8">
                  <c:v>Productos basico de consumo</c:v>
                </c:pt>
                <c:pt idx="9">
                  <c:v>Efectivo</c:v>
                </c:pt>
                <c:pt idx="10">
                  <c:v>Bienes raices</c:v>
                </c:pt>
                <c:pt idx="11">
                  <c:v>Energia</c:v>
                </c:pt>
                <c:pt idx="12">
                  <c:v>Otros Activos/Pasivos</c:v>
                </c:pt>
              </c:strCache>
            </c:strRef>
          </c:cat>
          <c:val>
            <c:numRef>
              <c:f>Sectores!$D$86:$D$98</c:f>
              <c:numCache>
                <c:formatCode>#,##0.00%;[Red]\-#,##0.00%</c:formatCode>
                <c:ptCount val="13"/>
                <c:pt idx="0">
                  <c:v>0.25234285714285715</c:v>
                </c:pt>
                <c:pt idx="1">
                  <c:v>0.22391428571428573</c:v>
                </c:pt>
                <c:pt idx="2">
                  <c:v>0.13065714285714286</c:v>
                </c:pt>
                <c:pt idx="3">
                  <c:v>8.7828571428571436E-2</c:v>
                </c:pt>
                <c:pt idx="4">
                  <c:v>8.087142857142858E-2</c:v>
                </c:pt>
                <c:pt idx="5">
                  <c:v>6.8371428571428569E-2</c:v>
                </c:pt>
                <c:pt idx="6">
                  <c:v>6.2828571428571428E-2</c:v>
                </c:pt>
                <c:pt idx="7">
                  <c:v>2.8542857142857141E-2</c:v>
                </c:pt>
                <c:pt idx="8">
                  <c:v>2.461428571428572E-2</c:v>
                </c:pt>
                <c:pt idx="9">
                  <c:v>2.3428571428571431E-2</c:v>
                </c:pt>
                <c:pt idx="10">
                  <c:v>8.9857142857142861E-3</c:v>
                </c:pt>
                <c:pt idx="11">
                  <c:v>8.8428571428571419E-3</c:v>
                </c:pt>
                <c:pt idx="12">
                  <c:v>-1.2285714285714285E-3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0-1F40-9934-63D115F542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81656896"/>
        <c:axId val="1481658608"/>
      </c:barChart>
      <c:catAx>
        <c:axId val="148165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81658608"/>
        <c:crosses val="autoZero"/>
        <c:auto val="1"/>
        <c:lblAlgn val="ctr"/>
        <c:lblOffset val="100"/>
        <c:noMultiLvlLbl val="0"/>
      </c:catAx>
      <c:valAx>
        <c:axId val="148165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8165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8.2802560229082479E-3"/>
                  <c:y val="2.30333090667447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0F-734A-BCB8-A9EB2B64BAB2}"/>
                </c:ext>
              </c:extLst>
            </c:dLbl>
            <c:dLbl>
              <c:idx val="3"/>
              <c:layout>
                <c:manualLayout>
                  <c:x val="8.280256022908274E-3"/>
                  <c:y val="3.22466326934425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0F-734A-BCB8-A9EB2B64BAB2}"/>
                </c:ext>
              </c:extLst>
            </c:dLbl>
            <c:dLbl>
              <c:idx val="4"/>
              <c:layout>
                <c:manualLayout>
                  <c:x val="2.7600853409694244E-3"/>
                  <c:y val="2.30333090667446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0F-734A-BCB8-A9EB2B64BAB2}"/>
                </c:ext>
              </c:extLst>
            </c:dLbl>
            <c:dLbl>
              <c:idx val="5"/>
              <c:layout>
                <c:manualLayout>
                  <c:x val="8.280256022908274E-3"/>
                  <c:y val="1.84266472533957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0F-734A-BCB8-A9EB2B64BAB2}"/>
                </c:ext>
              </c:extLst>
            </c:dLbl>
            <c:dLbl>
              <c:idx val="8"/>
              <c:layout>
                <c:manualLayout>
                  <c:x val="1.6560512045816447E-2"/>
                  <c:y val="4.2227245476288861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669754702305237E-2"/>
                      <c:h val="5.98176850109743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40F-734A-BCB8-A9EB2B64BAB2}"/>
                </c:ext>
              </c:extLst>
            </c:dLbl>
            <c:dLbl>
              <c:idx val="9"/>
              <c:layout>
                <c:manualLayout>
                  <c:x val="2.4840768068724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0F-734A-BCB8-A9EB2B64B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Sectores!$O$4:$O$16</c:f>
              <c:strCache>
                <c:ptCount val="13"/>
                <c:pt idx="0">
                  <c:v>Cuidado de la Salud</c:v>
                </c:pt>
                <c:pt idx="1">
                  <c:v>Financieros</c:v>
                </c:pt>
                <c:pt idx="2">
                  <c:v>Consumo discrecional</c:v>
                </c:pt>
                <c:pt idx="3">
                  <c:v>Industriales </c:v>
                </c:pt>
                <c:pt idx="4">
                  <c:v>Tecnologías </c:v>
                </c:pt>
                <c:pt idx="5">
                  <c:v>Productos basico de consumo</c:v>
                </c:pt>
                <c:pt idx="6">
                  <c:v>Materiales</c:v>
                </c:pt>
                <c:pt idx="7">
                  <c:v>Servicios de comunicacion</c:v>
                </c:pt>
                <c:pt idx="8">
                  <c:v>Energia</c:v>
                </c:pt>
                <c:pt idx="9">
                  <c:v>Utilidades</c:v>
                </c:pt>
                <c:pt idx="10">
                  <c:v>Bienes raices</c:v>
                </c:pt>
                <c:pt idx="11">
                  <c:v>Efectivo</c:v>
                </c:pt>
                <c:pt idx="12">
                  <c:v>Otros Activos/Pasivos</c:v>
                </c:pt>
              </c:strCache>
            </c:strRef>
          </c:cat>
          <c:val>
            <c:numRef>
              <c:f>Sectores!$P$4:$P$16</c:f>
              <c:numCache>
                <c:formatCode>#,##0.00%;[Red]\-#,##0.00%</c:formatCode>
                <c:ptCount val="13"/>
                <c:pt idx="0">
                  <c:v>0.17065999999999998</c:v>
                </c:pt>
                <c:pt idx="1">
                  <c:v>0.16575999999999999</c:v>
                </c:pt>
                <c:pt idx="2">
                  <c:v>0.12652000000000002</c:v>
                </c:pt>
                <c:pt idx="3">
                  <c:v>0.12315999999999998</c:v>
                </c:pt>
                <c:pt idx="4">
                  <c:v>0.10284</c:v>
                </c:pt>
                <c:pt idx="5">
                  <c:v>8.7840000000000001E-2</c:v>
                </c:pt>
                <c:pt idx="6">
                  <c:v>6.0760000000000002E-2</c:v>
                </c:pt>
                <c:pt idx="7">
                  <c:v>5.356000000000001E-2</c:v>
                </c:pt>
                <c:pt idx="8">
                  <c:v>4.8979999999999996E-2</c:v>
                </c:pt>
                <c:pt idx="9">
                  <c:v>4.5619999999999994E-2</c:v>
                </c:pt>
                <c:pt idx="10">
                  <c:v>1.2120000000000001E-2</c:v>
                </c:pt>
                <c:pt idx="11">
                  <c:v>2.1999999999999997E-3</c:v>
                </c:pt>
                <c:pt idx="12">
                  <c:v>-2.0000000000000002E-5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F-734A-BCB8-A9EB2B64BA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44731823"/>
        <c:axId val="582692063"/>
      </c:barChart>
      <c:catAx>
        <c:axId val="1544731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2692063"/>
        <c:crosses val="autoZero"/>
        <c:auto val="1"/>
        <c:lblAlgn val="ctr"/>
        <c:lblOffset val="100"/>
        <c:noMultiLvlLbl val="0"/>
      </c:catAx>
      <c:valAx>
        <c:axId val="58269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4731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'Sectores Espe.'!$B$2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'Sectores Espe.'!$A$3:$A$8</c:f>
              <c:strCache>
                <c:ptCount val="6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Consumo discrecional</c:v>
                </c:pt>
              </c:strCache>
            </c:strRef>
          </c:cat>
          <c:val>
            <c:numRef>
              <c:f>'Sectores Espe.'!$B$3:$B$8</c:f>
              <c:numCache>
                <c:formatCode>#,##0.00%;[Red]\-#,##0.00%</c:formatCode>
                <c:ptCount val="6"/>
                <c:pt idx="0">
                  <c:v>4.8614285714285714E-2</c:v>
                </c:pt>
                <c:pt idx="1">
                  <c:v>0.14657142857142855</c:v>
                </c:pt>
                <c:pt idx="2">
                  <c:v>0.23372380952380953</c:v>
                </c:pt>
                <c:pt idx="3">
                  <c:v>5.9357142857142851E-2</c:v>
                </c:pt>
                <c:pt idx="4">
                  <c:v>9.9009523809523811E-2</c:v>
                </c:pt>
                <c:pt idx="5">
                  <c:v>8.7442857142857142E-2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DC-8846-87D4-060DD9F5BB7D}"/>
            </c:ext>
          </c:extLst>
        </c:ser>
        <c:ser>
          <c:idx val="1"/>
          <c:order val="1"/>
          <c:tx>
            <c:strRef>
              <c:f>'Sectores Espe.'!$C$2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'Sectores Espe.'!$A$3:$A$8</c:f>
              <c:strCache>
                <c:ptCount val="6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Consumo discrecional</c:v>
                </c:pt>
              </c:strCache>
            </c:strRef>
          </c:cat>
          <c:val>
            <c:numRef>
              <c:f>'Sectores Espe.'!$C$3:$C$8</c:f>
              <c:numCache>
                <c:formatCode>#,##0.00%;[Red]\-#,##0.00%</c:formatCode>
                <c:ptCount val="6"/>
                <c:pt idx="0">
                  <c:v>8.9485714285714293E-2</c:v>
                </c:pt>
                <c:pt idx="1">
                  <c:v>0.11792857142857142</c:v>
                </c:pt>
                <c:pt idx="2">
                  <c:v>0.20721428571428571</c:v>
                </c:pt>
                <c:pt idx="3">
                  <c:v>0.17485714285714282</c:v>
                </c:pt>
                <c:pt idx="4">
                  <c:v>9.7085714285714289E-2</c:v>
                </c:pt>
                <c:pt idx="5">
                  <c:v>0.10048571428571428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DC-8846-87D4-060DD9F5BB7D}"/>
            </c:ext>
          </c:extLst>
        </c:ser>
        <c:ser>
          <c:idx val="2"/>
          <c:order val="2"/>
          <c:tx>
            <c:strRef>
              <c:f>'Sectores Espe.'!$D$2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'Sectores Espe.'!$A$3:$A$8</c:f>
              <c:strCache>
                <c:ptCount val="6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Consumo discrecional</c:v>
                </c:pt>
              </c:strCache>
            </c:strRef>
          </c:cat>
          <c:val>
            <c:numRef>
              <c:f>'Sectores Espe.'!$D$3:$D$8</c:f>
              <c:numCache>
                <c:formatCode>#,##0.00%;[Red]\-#,##0.00%</c:formatCode>
                <c:ptCount val="6"/>
                <c:pt idx="0">
                  <c:v>0.21054285714285711</c:v>
                </c:pt>
                <c:pt idx="1">
                  <c:v>0.18090000000000001</c:v>
                </c:pt>
                <c:pt idx="2">
                  <c:v>0.12038571428571428</c:v>
                </c:pt>
                <c:pt idx="3">
                  <c:v>0.11682857142857142</c:v>
                </c:pt>
                <c:pt idx="4">
                  <c:v>8.4014285714285708E-2</c:v>
                </c:pt>
                <c:pt idx="5">
                  <c:v>5.3757142857142858E-2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DC-8846-87D4-060DD9F5BB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1869616"/>
        <c:axId val="592180352"/>
      </c:barChart>
      <c:catAx>
        <c:axId val="59186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2180352"/>
        <c:crosses val="autoZero"/>
        <c:auto val="1"/>
        <c:lblAlgn val="ctr"/>
        <c:lblOffset val="100"/>
        <c:noMultiLvlLbl val="0"/>
      </c:catAx>
      <c:valAx>
        <c:axId val="59218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186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'Sectores Espe.'!$B$2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'Sectores Espe.'!$A$12:$A$17</c:f>
              <c:strCache>
                <c:ptCount val="6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Consumo discrecional</c:v>
                </c:pt>
              </c:strCache>
            </c:strRef>
          </c:cat>
          <c:val>
            <c:numRef>
              <c:f>'Sectores Espe.'!$B$12:$B$17</c:f>
              <c:numCache>
                <c:formatCode>#,##0.00%;[Red]\-#,##0.00%</c:formatCode>
                <c:ptCount val="6"/>
                <c:pt idx="0">
                  <c:v>8.1457142857142853E-2</c:v>
                </c:pt>
                <c:pt idx="1">
                  <c:v>0.13251428571428575</c:v>
                </c:pt>
                <c:pt idx="2">
                  <c:v>0.21382857142857145</c:v>
                </c:pt>
                <c:pt idx="3">
                  <c:v>5.8928571428571427E-2</c:v>
                </c:pt>
                <c:pt idx="4">
                  <c:v>0.10641428571428573</c:v>
                </c:pt>
                <c:pt idx="5">
                  <c:v>8.715714285714285E-2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C3-194C-929A-085E87302ED6}"/>
            </c:ext>
          </c:extLst>
        </c:ser>
        <c:ser>
          <c:idx val="1"/>
          <c:order val="1"/>
          <c:tx>
            <c:strRef>
              <c:f>'Sectores Espe.'!$C$2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'Sectores Espe.'!$A$12:$A$17</c:f>
              <c:strCache>
                <c:ptCount val="6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Consumo discrecional</c:v>
                </c:pt>
              </c:strCache>
            </c:strRef>
          </c:cat>
          <c:val>
            <c:numRef>
              <c:f>'Sectores Espe.'!$C$12:$C$17</c:f>
              <c:numCache>
                <c:formatCode>#,##0.00%;[Red]\-#,##0.00%</c:formatCode>
                <c:ptCount val="6"/>
                <c:pt idx="0">
                  <c:v>9.635714285714285E-2</c:v>
                </c:pt>
                <c:pt idx="1">
                  <c:v>0.13018571428571427</c:v>
                </c:pt>
                <c:pt idx="2">
                  <c:v>0.16904285714285711</c:v>
                </c:pt>
                <c:pt idx="3">
                  <c:v>0.1821714285714286</c:v>
                </c:pt>
                <c:pt idx="4">
                  <c:v>0.11145714285714285</c:v>
                </c:pt>
                <c:pt idx="5">
                  <c:v>9.8328571428571432E-2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C3-194C-929A-085E87302ED6}"/>
            </c:ext>
          </c:extLst>
        </c:ser>
        <c:ser>
          <c:idx val="2"/>
          <c:order val="2"/>
          <c:tx>
            <c:strRef>
              <c:f>'Sectores Espe.'!$D$2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'Sectores Espe.'!$A$12:$A$17</c:f>
              <c:strCache>
                <c:ptCount val="6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Cuidado de la Salud</c:v>
                </c:pt>
                <c:pt idx="4">
                  <c:v>Materiales</c:v>
                </c:pt>
                <c:pt idx="5">
                  <c:v>Consumo discrecional</c:v>
                </c:pt>
              </c:strCache>
            </c:strRef>
          </c:cat>
          <c:val>
            <c:numRef>
              <c:f>'Sectores Espe.'!$D$12:$D$17</c:f>
              <c:numCache>
                <c:formatCode>#,##0.00%;[Red]\-#,##0.00%</c:formatCode>
                <c:ptCount val="6"/>
                <c:pt idx="0">
                  <c:v>0.22682857142857141</c:v>
                </c:pt>
                <c:pt idx="1">
                  <c:v>0.22151428571428575</c:v>
                </c:pt>
                <c:pt idx="2">
                  <c:v>6.482857142857143E-2</c:v>
                </c:pt>
                <c:pt idx="3">
                  <c:v>0.11452857142857144</c:v>
                </c:pt>
                <c:pt idx="4">
                  <c:v>9.6014285714285719E-2</c:v>
                </c:pt>
                <c:pt idx="5">
                  <c:v>4.8271428571428569E-2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C3-194C-929A-085E87302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1869616"/>
        <c:axId val="592180352"/>
      </c:barChart>
      <c:catAx>
        <c:axId val="59186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2180352"/>
        <c:crosses val="autoZero"/>
        <c:auto val="1"/>
        <c:lblAlgn val="ctr"/>
        <c:lblOffset val="100"/>
        <c:noMultiLvlLbl val="0"/>
      </c:catAx>
      <c:valAx>
        <c:axId val="59218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186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'Sectores Espe.'!$B$2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'Sectores Espe.'!$A$21:$A$24</c:f>
              <c:strCache>
                <c:ptCount val="4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Consumo discrecional</c:v>
                </c:pt>
              </c:strCache>
            </c:strRef>
          </c:cat>
          <c:val>
            <c:numRef>
              <c:f>'Sectores Espe.'!$B$21:$B$24</c:f>
              <c:numCache>
                <c:formatCode>#,##0.00%;[Red]\-#,##0.00%</c:formatCode>
                <c:ptCount val="4"/>
                <c:pt idx="0">
                  <c:v>8.0471428571428569E-2</c:v>
                </c:pt>
                <c:pt idx="1">
                  <c:v>0.16168571428571427</c:v>
                </c:pt>
                <c:pt idx="2">
                  <c:v>0.20828571428571432</c:v>
                </c:pt>
                <c:pt idx="3">
                  <c:v>0.10712857142857143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8-3245-9152-C47D770DA5A0}"/>
            </c:ext>
          </c:extLst>
        </c:ser>
        <c:ser>
          <c:idx val="1"/>
          <c:order val="1"/>
          <c:tx>
            <c:strRef>
              <c:f>'Sectores Espe.'!$C$2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'Sectores Espe.'!$A$21:$A$24</c:f>
              <c:strCache>
                <c:ptCount val="4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Consumo discrecional</c:v>
                </c:pt>
              </c:strCache>
            </c:strRef>
          </c:cat>
          <c:val>
            <c:numRef>
              <c:f>'Sectores Espe.'!$C$21:$C$24</c:f>
              <c:numCache>
                <c:formatCode>#,##0.00%;[Red]\-#,##0.00%</c:formatCode>
                <c:ptCount val="4"/>
                <c:pt idx="0">
                  <c:v>8.7385714285714289E-2</c:v>
                </c:pt>
                <c:pt idx="1">
                  <c:v>0.13965714285714287</c:v>
                </c:pt>
                <c:pt idx="2">
                  <c:v>0.18668571428571429</c:v>
                </c:pt>
                <c:pt idx="3">
                  <c:v>9.2671428571428585E-2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8-3245-9152-C47D770DA5A0}"/>
            </c:ext>
          </c:extLst>
        </c:ser>
        <c:ser>
          <c:idx val="2"/>
          <c:order val="2"/>
          <c:tx>
            <c:strRef>
              <c:f>'Sectores Espe.'!$D$2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'Sectores Espe.'!$A$21:$A$24</c:f>
              <c:strCache>
                <c:ptCount val="4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Consumo discrecional</c:v>
                </c:pt>
              </c:strCache>
            </c:strRef>
          </c:cat>
          <c:val>
            <c:numRef>
              <c:f>'Sectores Espe.'!$D$21:$D$24</c:f>
              <c:numCache>
                <c:formatCode>#,##0.00%;[Red]\-#,##0.00%</c:formatCode>
                <c:ptCount val="4"/>
                <c:pt idx="0">
                  <c:v>0.20805714285714286</c:v>
                </c:pt>
                <c:pt idx="1">
                  <c:v>0.22781428571428572</c:v>
                </c:pt>
                <c:pt idx="2">
                  <c:v>5.6857142857142849E-2</c:v>
                </c:pt>
                <c:pt idx="3">
                  <c:v>7.4842857142857142E-2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8-3245-9152-C47D770DA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1869616"/>
        <c:axId val="592180352"/>
      </c:barChart>
      <c:catAx>
        <c:axId val="59186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2180352"/>
        <c:crosses val="autoZero"/>
        <c:auto val="1"/>
        <c:lblAlgn val="ctr"/>
        <c:lblOffset val="100"/>
        <c:noMultiLvlLbl val="0"/>
      </c:catAx>
      <c:valAx>
        <c:axId val="59218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186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'Sectores Espe.'!$B$2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'Sectores Espe.'!$A$28:$A$31</c:f>
              <c:strCache>
                <c:ptCount val="4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Consumo discrecional</c:v>
                </c:pt>
              </c:strCache>
            </c:strRef>
          </c:cat>
          <c:val>
            <c:numRef>
              <c:f>'Sectores Espe.'!$B$28:$B$31</c:f>
              <c:numCache>
                <c:formatCode>#,##0.00%;[Red]\-#,##0.00%</c:formatCode>
                <c:ptCount val="4"/>
                <c:pt idx="0">
                  <c:v>9.4857142857142862E-2</c:v>
                </c:pt>
                <c:pt idx="1">
                  <c:v>0.14507142857142857</c:v>
                </c:pt>
                <c:pt idx="2">
                  <c:v>0.22631428571428572</c:v>
                </c:pt>
                <c:pt idx="3">
                  <c:v>0.12582857142857143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0-7540-934D-294BA972E896}"/>
            </c:ext>
          </c:extLst>
        </c:ser>
        <c:ser>
          <c:idx val="1"/>
          <c:order val="1"/>
          <c:tx>
            <c:strRef>
              <c:f>'Sectores Espe.'!$C$2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'Sectores Espe.'!$A$28:$A$31</c:f>
              <c:strCache>
                <c:ptCount val="4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Consumo discrecional</c:v>
                </c:pt>
              </c:strCache>
            </c:strRef>
          </c:cat>
          <c:val>
            <c:numRef>
              <c:f>'Sectores Espe.'!$C$28:$C$31</c:f>
              <c:numCache>
                <c:formatCode>#,##0.00%;[Red]\-#,##0.00%</c:formatCode>
                <c:ptCount val="4"/>
                <c:pt idx="0">
                  <c:v>6.3728571428571426E-2</c:v>
                </c:pt>
                <c:pt idx="1">
                  <c:v>0.12322857142857144</c:v>
                </c:pt>
                <c:pt idx="2">
                  <c:v>0.20932857142857147</c:v>
                </c:pt>
                <c:pt idx="3">
                  <c:v>0.10538571428571428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30-7540-934D-294BA972E896}"/>
            </c:ext>
          </c:extLst>
        </c:ser>
        <c:ser>
          <c:idx val="2"/>
          <c:order val="2"/>
          <c:tx>
            <c:strRef>
              <c:f>'Sectores Espe.'!$D$2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'Sectores Espe.'!$A$28:$A$31</c:f>
              <c:strCache>
                <c:ptCount val="4"/>
                <c:pt idx="0">
                  <c:v>Tecnologías </c:v>
                </c:pt>
                <c:pt idx="1">
                  <c:v>Industriales </c:v>
                </c:pt>
                <c:pt idx="2">
                  <c:v>Financieros</c:v>
                </c:pt>
                <c:pt idx="3">
                  <c:v>Consumo discrecional</c:v>
                </c:pt>
              </c:strCache>
            </c:strRef>
          </c:cat>
          <c:val>
            <c:numRef>
              <c:f>'Sectores Espe.'!$D$28:$D$31</c:f>
              <c:numCache>
                <c:formatCode>#,##0.00%;[Red]\-#,##0.00%</c:formatCode>
                <c:ptCount val="4"/>
                <c:pt idx="0">
                  <c:v>0.21362857142857142</c:v>
                </c:pt>
                <c:pt idx="1">
                  <c:v>0.2235857142857143</c:v>
                </c:pt>
                <c:pt idx="2">
                  <c:v>7.3928571428571441E-2</c:v>
                </c:pt>
                <c:pt idx="3">
                  <c:v>6.6271428571428578E-2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30-7540-934D-294BA972E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1869616"/>
        <c:axId val="592180352"/>
      </c:barChart>
      <c:catAx>
        <c:axId val="59186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2180352"/>
        <c:crosses val="autoZero"/>
        <c:auto val="1"/>
        <c:lblAlgn val="ctr"/>
        <c:lblOffset val="100"/>
        <c:noMultiLvlLbl val="0"/>
      </c:catAx>
      <c:valAx>
        <c:axId val="59218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186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'Sectores Espe.'!$B$2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'Sectores Espe.'!$A$35:$A$38</c:f>
              <c:strCache>
                <c:ptCount val="4"/>
                <c:pt idx="0">
                  <c:v>Tecnologías </c:v>
                </c:pt>
                <c:pt idx="1">
                  <c:v>Industriales </c:v>
                </c:pt>
                <c:pt idx="2">
                  <c:v>Cuidado de la Salud</c:v>
                </c:pt>
                <c:pt idx="3">
                  <c:v>Financieros</c:v>
                </c:pt>
              </c:strCache>
            </c:strRef>
          </c:cat>
          <c:val>
            <c:numRef>
              <c:f>'Sectores Espe.'!$B$35:$B$38</c:f>
              <c:numCache>
                <c:formatCode>#,##0.00%;[Red]\-#,##0.00%</c:formatCode>
                <c:ptCount val="4"/>
                <c:pt idx="0">
                  <c:v>0.10171428571428572</c:v>
                </c:pt>
                <c:pt idx="1">
                  <c:v>0.15071428571428575</c:v>
                </c:pt>
                <c:pt idx="2">
                  <c:v>6.9671428571428579E-2</c:v>
                </c:pt>
                <c:pt idx="3">
                  <c:v>0.19454285714285713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A-C14B-A69E-E7893E7F58F7}"/>
            </c:ext>
          </c:extLst>
        </c:ser>
        <c:ser>
          <c:idx val="1"/>
          <c:order val="1"/>
          <c:tx>
            <c:strRef>
              <c:f>'Sectores Espe.'!$C$2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'Sectores Espe.'!$A$35:$A$38</c:f>
              <c:strCache>
                <c:ptCount val="4"/>
                <c:pt idx="0">
                  <c:v>Tecnologías </c:v>
                </c:pt>
                <c:pt idx="1">
                  <c:v>Industriales </c:v>
                </c:pt>
                <c:pt idx="2">
                  <c:v>Cuidado de la Salud</c:v>
                </c:pt>
                <c:pt idx="3">
                  <c:v>Financieros</c:v>
                </c:pt>
              </c:strCache>
            </c:strRef>
          </c:cat>
          <c:val>
            <c:numRef>
              <c:f>'Sectores Espe.'!$C$35:$C$38</c:f>
              <c:numCache>
                <c:formatCode>#,##0.00%;[Red]\-#,##0.00%</c:formatCode>
                <c:ptCount val="4"/>
                <c:pt idx="0">
                  <c:v>7.8285714285714292E-2</c:v>
                </c:pt>
                <c:pt idx="1">
                  <c:v>0.13961428571428572</c:v>
                </c:pt>
                <c:pt idx="2">
                  <c:v>0.17722857142857143</c:v>
                </c:pt>
                <c:pt idx="3">
                  <c:v>0.19592857142857145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9A-C14B-A69E-E7893E7F58F7}"/>
            </c:ext>
          </c:extLst>
        </c:ser>
        <c:ser>
          <c:idx val="2"/>
          <c:order val="2"/>
          <c:tx>
            <c:strRef>
              <c:f>'Sectores Espe.'!$D$2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'Sectores Espe.'!$A$35:$A$38</c:f>
              <c:strCache>
                <c:ptCount val="4"/>
                <c:pt idx="0">
                  <c:v>Tecnologías </c:v>
                </c:pt>
                <c:pt idx="1">
                  <c:v>Industriales </c:v>
                </c:pt>
                <c:pt idx="2">
                  <c:v>Cuidado de la Salud</c:v>
                </c:pt>
                <c:pt idx="3">
                  <c:v>Financieros</c:v>
                </c:pt>
              </c:strCache>
            </c:strRef>
          </c:cat>
          <c:val>
            <c:numRef>
              <c:f>'Sectores Espe.'!$D$35:$D$38</c:f>
              <c:numCache>
                <c:formatCode>#,##0.00%;[Red]\-#,##0.00%</c:formatCode>
                <c:ptCount val="4"/>
                <c:pt idx="0">
                  <c:v>0.22391428571428573</c:v>
                </c:pt>
                <c:pt idx="1">
                  <c:v>0.25234285714285715</c:v>
                </c:pt>
                <c:pt idx="2">
                  <c:v>0.13065714285714286</c:v>
                </c:pt>
                <c:pt idx="3">
                  <c:v>6.8371428571428569E-2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9A-C14B-A69E-E7893E7F5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1869616"/>
        <c:axId val="592180352"/>
      </c:barChart>
      <c:catAx>
        <c:axId val="59186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2180352"/>
        <c:crosses val="autoZero"/>
        <c:auto val="1"/>
        <c:lblAlgn val="ctr"/>
        <c:lblOffset val="100"/>
        <c:noMultiLvlLbl val="0"/>
      </c:catAx>
      <c:valAx>
        <c:axId val="59218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186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Evolución Retorno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'Resumen SFDR'!$R$1</c:f>
              <c:strCache>
                <c:ptCount val="1"/>
                <c:pt idx="0">
                  <c:v>SFDR 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'Resumen SFDR'!$Q$3:$Q$8</c:f>
              <c:strCache>
                <c:ptCount val="6"/>
                <c:pt idx="0">
                  <c:v> 2.019 </c:v>
                </c:pt>
                <c:pt idx="1">
                  <c:v> 2.020 </c:v>
                </c:pt>
                <c:pt idx="2">
                  <c:v> 2.021 </c:v>
                </c:pt>
                <c:pt idx="3">
                  <c:v> 2.022 </c:v>
                </c:pt>
                <c:pt idx="4">
                  <c:v> 2.023 </c:v>
                </c:pt>
                <c:pt idx="5">
                  <c:v> Total </c:v>
                </c:pt>
              </c:strCache>
            </c:strRef>
          </c:cat>
          <c:val>
            <c:numRef>
              <c:f>'Resumen SFDR'!$R$3:$R$8</c:f>
              <c:numCache>
                <c:formatCode>0.00%</c:formatCode>
                <c:ptCount val="6"/>
                <c:pt idx="0">
                  <c:v>0.20478571428571429</c:v>
                </c:pt>
                <c:pt idx="1">
                  <c:v>-9.9785714285714283E-2</c:v>
                </c:pt>
                <c:pt idx="2">
                  <c:v>0.19970000000000002</c:v>
                </c:pt>
                <c:pt idx="3">
                  <c:v>-6.8971428571428572E-2</c:v>
                </c:pt>
                <c:pt idx="4">
                  <c:v>0.17987142857142854</c:v>
                </c:pt>
                <c:pt idx="5">
                  <c:v>8.3119999999999999E-2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4E3-414D-BD68-9089914D250D}"/>
            </c:ext>
          </c:extLst>
        </c:ser>
        <c:ser>
          <c:idx val="1"/>
          <c:order val="1"/>
          <c:tx>
            <c:strRef>
              <c:f>'Resumen SFDR'!$S$1</c:f>
              <c:strCache>
                <c:ptCount val="1"/>
                <c:pt idx="0">
                  <c:v>SFDR 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'Resumen SFDR'!$Q$3:$Q$8</c:f>
              <c:strCache>
                <c:ptCount val="6"/>
                <c:pt idx="0">
                  <c:v> 2.019 </c:v>
                </c:pt>
                <c:pt idx="1">
                  <c:v> 2.020 </c:v>
                </c:pt>
                <c:pt idx="2">
                  <c:v> 2.021 </c:v>
                </c:pt>
                <c:pt idx="3">
                  <c:v> 2.022 </c:v>
                </c:pt>
                <c:pt idx="4">
                  <c:v> 2.023 </c:v>
                </c:pt>
                <c:pt idx="5">
                  <c:v> Total </c:v>
                </c:pt>
              </c:strCache>
            </c:strRef>
          </c:cat>
          <c:val>
            <c:numRef>
              <c:f>'Resumen SFDR'!$S$3:$S$8</c:f>
              <c:numCache>
                <c:formatCode>#,##0%;[Red]\-#,##0%</c:formatCode>
                <c:ptCount val="6"/>
                <c:pt idx="0" formatCode="0.00%">
                  <c:v>0.278081159835948</c:v>
                </c:pt>
                <c:pt idx="1">
                  <c:v>1.084857142857143E-2</c:v>
                </c:pt>
                <c:pt idx="2">
                  <c:v>0.22760072856158317</c:v>
                </c:pt>
                <c:pt idx="3">
                  <c:v>-0.12729193106780476</c:v>
                </c:pt>
                <c:pt idx="4">
                  <c:v>0.11956930882850379</c:v>
                </c:pt>
                <c:pt idx="5" formatCode="General">
                  <c:v>0.10176156751736032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4E3-414D-BD68-9089914D250D}"/>
            </c:ext>
          </c:extLst>
        </c:ser>
        <c:ser>
          <c:idx val="2"/>
          <c:order val="2"/>
          <c:tx>
            <c:strRef>
              <c:f>'Resumen SFDR'!$T$1</c:f>
              <c:strCache>
                <c:ptCount val="1"/>
                <c:pt idx="0">
                  <c:v>SFDR 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'Resumen SFDR'!$Q$3:$Q$8</c:f>
              <c:strCache>
                <c:ptCount val="6"/>
                <c:pt idx="0">
                  <c:v> 2.019 </c:v>
                </c:pt>
                <c:pt idx="1">
                  <c:v> 2.020 </c:v>
                </c:pt>
                <c:pt idx="2">
                  <c:v> 2.021 </c:v>
                </c:pt>
                <c:pt idx="3">
                  <c:v> 2.022 </c:v>
                </c:pt>
                <c:pt idx="4">
                  <c:v> 2.023 </c:v>
                </c:pt>
                <c:pt idx="5">
                  <c:v> Total </c:v>
                </c:pt>
              </c:strCache>
            </c:strRef>
          </c:cat>
          <c:val>
            <c:numRef>
              <c:f>'Resumen SFDR'!$T$3:$T$8</c:f>
              <c:numCache>
                <c:formatCode>#,##0%;[Red]\-#,##0%</c:formatCode>
                <c:ptCount val="6"/>
                <c:pt idx="0" formatCode="0.00%">
                  <c:v>0.28692857142857137</c:v>
                </c:pt>
                <c:pt idx="1">
                  <c:v>0.20272857142857142</c:v>
                </c:pt>
                <c:pt idx="2">
                  <c:v>0.20644285714285715</c:v>
                </c:pt>
                <c:pt idx="3">
                  <c:v>-0.16172857142857142</c:v>
                </c:pt>
                <c:pt idx="4">
                  <c:v>8.3542857142857141E-2</c:v>
                </c:pt>
                <c:pt idx="5" formatCode="General">
                  <c:v>0.12358285714285713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E3-414D-BD68-9089914D250D}"/>
            </c:ext>
          </c:extLst>
        </c:ser>
        <c:ser>
          <c:idx val="3"/>
          <c:order val="3"/>
          <c:tx>
            <c:strRef>
              <c:f>'Resumen SFDR'!$U$1</c:f>
              <c:strCache>
                <c:ptCount val="1"/>
                <c:pt idx="0">
                  <c:v>Invesco STOXX Europe 600 UCITS ETF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'Resumen SFDR'!$Q$3:$Q$8</c:f>
              <c:strCache>
                <c:ptCount val="6"/>
                <c:pt idx="0">
                  <c:v> 2.019 </c:v>
                </c:pt>
                <c:pt idx="1">
                  <c:v> 2.020 </c:v>
                </c:pt>
                <c:pt idx="2">
                  <c:v> 2.021 </c:v>
                </c:pt>
                <c:pt idx="3">
                  <c:v> 2.022 </c:v>
                </c:pt>
                <c:pt idx="4">
                  <c:v> 2.023 </c:v>
                </c:pt>
                <c:pt idx="5">
                  <c:v> Total </c:v>
                </c:pt>
              </c:strCache>
            </c:strRef>
          </c:cat>
          <c:val>
            <c:numRef>
              <c:f>'Resumen SFDR'!$U$3:$U$8</c:f>
              <c:numCache>
                <c:formatCode>#,##0%;[Red]\-#,##0%</c:formatCode>
                <c:ptCount val="6"/>
                <c:pt idx="0" formatCode="0.00%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4E3-414D-BD68-9089914D250D}"/>
            </c:ext>
          </c:extLst>
        </c:ser>
        <c:ser>
          <c:idx val="4"/>
          <c:order val="4"/>
          <c:tx>
            <c:strRef>
              <c:f>'Resumen SFDR'!$V$1</c:f>
              <c:strCache>
                <c:ptCount val="1"/>
                <c:pt idx="0">
                  <c:v>Amundi MSCI Europe ESG Leaders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'Resumen SFDR'!$Q$3:$Q$8</c:f>
              <c:strCache>
                <c:ptCount val="6"/>
                <c:pt idx="0">
                  <c:v> 2.019 </c:v>
                </c:pt>
                <c:pt idx="1">
                  <c:v> 2.020 </c:v>
                </c:pt>
                <c:pt idx="2">
                  <c:v> 2.021 </c:v>
                </c:pt>
                <c:pt idx="3">
                  <c:v> 2.022 </c:v>
                </c:pt>
                <c:pt idx="4">
                  <c:v> 2.023 </c:v>
                </c:pt>
                <c:pt idx="5">
                  <c:v> Total </c:v>
                </c:pt>
              </c:strCache>
            </c:strRef>
          </c:cat>
          <c:val>
            <c:numRef>
              <c:f>'Resumen SFDR'!$V$3:$V$8</c:f>
              <c:numCache>
                <c:formatCode>#,##0%;[Red]\-#,##0%</c:formatCode>
                <c:ptCount val="6"/>
                <c:pt idx="0" formatCode="0.00%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4E3-414D-BD68-9089914D2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163311"/>
        <c:axId val="391320175"/>
      </c:lineChart>
      <c:catAx>
        <c:axId val="392163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1320175"/>
        <c:crosses val="autoZero"/>
        <c:auto val="1"/>
        <c:lblAlgn val="ctr"/>
        <c:lblOffset val="100"/>
        <c:noMultiLvlLbl val="0"/>
      </c:catAx>
      <c:valAx>
        <c:axId val="39132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2163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Evolución</a:t>
            </a:r>
            <a:r>
              <a:rPr lang="es-MX" baseline="0"/>
              <a:t> Volatilidad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'Resumen SFDR'!$B$11</c:f>
              <c:strCache>
                <c:ptCount val="1"/>
                <c:pt idx="0">
                  <c:v>SFDR 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'Resumen SFDR'!$A$12:$A$17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TOTAL</c:v>
                </c:pt>
              </c:strCache>
            </c:strRef>
          </c:cat>
          <c:val>
            <c:numRef>
              <c:f>'Resumen SFDR'!$B$12:$B$17</c:f>
              <c:numCache>
                <c:formatCode>#,##0.00%;[Red]\-#,##0.00%</c:formatCode>
                <c:ptCount val="6"/>
                <c:pt idx="0">
                  <c:v>0.13460574580500359</c:v>
                </c:pt>
                <c:pt idx="1">
                  <c:v>0.33036574644459088</c:v>
                </c:pt>
                <c:pt idx="2">
                  <c:v>0.13918726574901127</c:v>
                </c:pt>
                <c:pt idx="3">
                  <c:v>0.21256274731819677</c:v>
                </c:pt>
                <c:pt idx="4">
                  <c:v>0.13154276083938593</c:v>
                </c:pt>
                <c:pt idx="5">
                  <c:v>0.18965285323123768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EE7-AA4E-A837-1F4DC30B7EEF}"/>
            </c:ext>
          </c:extLst>
        </c:ser>
        <c:ser>
          <c:idx val="1"/>
          <c:order val="1"/>
          <c:tx>
            <c:strRef>
              <c:f>'Resumen SFDR'!$C$11</c:f>
              <c:strCache>
                <c:ptCount val="1"/>
                <c:pt idx="0">
                  <c:v>SFDR 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'Resumen SFDR'!$A$12:$A$17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TOTAL</c:v>
                </c:pt>
              </c:strCache>
            </c:strRef>
          </c:cat>
          <c:val>
            <c:numRef>
              <c:f>'Resumen SFDR'!$C$12:$C$17</c:f>
              <c:numCache>
                <c:formatCode>#,##0.00%;[Red]\-#,##0.00%</c:formatCode>
                <c:ptCount val="6"/>
                <c:pt idx="0">
                  <c:v>0.10844400870633901</c:v>
                </c:pt>
                <c:pt idx="1">
                  <c:v>0.25676567914657528</c:v>
                </c:pt>
                <c:pt idx="2">
                  <c:v>0.11614155053809984</c:v>
                </c:pt>
                <c:pt idx="3">
                  <c:v>0.19125261794560072</c:v>
                </c:pt>
                <c:pt idx="4">
                  <c:v>0.11295489101883259</c:v>
                </c:pt>
                <c:pt idx="5">
                  <c:v>0.15711174947108947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E7-AA4E-A837-1F4DC30B7EEF}"/>
            </c:ext>
          </c:extLst>
        </c:ser>
        <c:ser>
          <c:idx val="2"/>
          <c:order val="2"/>
          <c:tx>
            <c:strRef>
              <c:f>'Resumen SFDR'!$D$11</c:f>
              <c:strCache>
                <c:ptCount val="1"/>
                <c:pt idx="0">
                  <c:v>SFDR 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'Resumen SFDR'!$A$12:$A$17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TOTAL</c:v>
                </c:pt>
              </c:strCache>
            </c:strRef>
          </c:cat>
          <c:val>
            <c:numRef>
              <c:f>'Resumen SFDR'!$D$12:$D$17</c:f>
              <c:numCache>
                <c:formatCode>#,##0.00%;[Red]\-#,##0.00%</c:formatCode>
                <c:ptCount val="6"/>
                <c:pt idx="0">
                  <c:v>0.12237006847825069</c:v>
                </c:pt>
                <c:pt idx="1">
                  <c:v>0.27449312559920519</c:v>
                </c:pt>
                <c:pt idx="2">
                  <c:v>0.14891280839456672</c:v>
                </c:pt>
                <c:pt idx="3">
                  <c:v>0.24030649136772103</c:v>
                </c:pt>
                <c:pt idx="4">
                  <c:v>0.15236474062750935</c:v>
                </c:pt>
                <c:pt idx="5">
                  <c:v>0.18768944689345063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EE7-AA4E-A837-1F4DC30B7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165055"/>
        <c:axId val="1195217792"/>
      </c:lineChart>
      <c:catAx>
        <c:axId val="411165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95217792"/>
        <c:crosses val="autoZero"/>
        <c:auto val="1"/>
        <c:lblAlgn val="ctr"/>
        <c:lblOffset val="100"/>
        <c:noMultiLvlLbl val="0"/>
      </c:catAx>
      <c:valAx>
        <c:axId val="119521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1165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Dispersión Categoría - Retorno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98B-3140-A711-4E1FA48890A3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98B-3140-A711-4E1FA48890A3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8B-3140-A711-4E1FA48890A3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8B-3140-A711-4E1FA48890A3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8B-3140-A711-4E1FA48890A3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8B-3140-A711-4E1FA48890A3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8B-3140-A711-4E1FA48890A3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8B-3140-A711-4E1FA48890A3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8B-3140-A711-4E1FA48890A3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1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8B-3140-A711-4E1FA48890A3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chemeClr val="accent1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8B-3140-A711-4E1FA48890A3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chemeClr val="accent1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8B-3140-A711-4E1FA48890A3}"/>
              </c:ext>
            </c:extLst>
          </c:dPt>
          <c:dPt>
            <c:idx val="12"/>
            <c:marker>
              <c:symbol val="circle"/>
              <c:size val="5"/>
              <c:spPr>
                <a:solidFill>
                  <a:schemeClr val="accent3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8B-3140-A711-4E1FA48890A3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chemeClr val="accent3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8B-3140-A711-4E1FA48890A3}"/>
              </c:ext>
            </c:extLst>
          </c:dPt>
          <c:dPt>
            <c:idx val="14"/>
            <c:marker>
              <c:symbol val="circle"/>
              <c:size val="5"/>
              <c:spPr>
                <a:solidFill>
                  <a:schemeClr val="accent3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8B-3140-A711-4E1FA48890A3}"/>
              </c:ext>
            </c:extLst>
          </c:dPt>
          <c:xVal>
            <c:numRef>
              <c:f>Correlacion!$B$11:$B$25</c:f>
              <c:numCache>
                <c:formatCode>_(* #,##0_);_(* \(#,##0\);_(* "-"_);_(@_)</c:formatCode>
                <c:ptCount val="15"/>
                <c:pt idx="0">
                  <c:v>6</c:v>
                </c:pt>
                <c:pt idx="1">
                  <c:v>8</c:v>
                </c:pt>
                <c:pt idx="2">
                  <c:v>9</c:v>
                </c:pt>
                <c:pt idx="3">
                  <c:v>6</c:v>
                </c:pt>
                <c:pt idx="4">
                  <c:v>8</c:v>
                </c:pt>
                <c:pt idx="5">
                  <c:v>9</c:v>
                </c:pt>
                <c:pt idx="6">
                  <c:v>6</c:v>
                </c:pt>
                <c:pt idx="7">
                  <c:v>8</c:v>
                </c:pt>
                <c:pt idx="8">
                  <c:v>9</c:v>
                </c:pt>
                <c:pt idx="9">
                  <c:v>6</c:v>
                </c:pt>
                <c:pt idx="10">
                  <c:v>8</c:v>
                </c:pt>
                <c:pt idx="11">
                  <c:v>9</c:v>
                </c:pt>
                <c:pt idx="12">
                  <c:v>6</c:v>
                </c:pt>
                <c:pt idx="13">
                  <c:v>8</c:v>
                </c:pt>
                <c:pt idx="14">
                  <c:v>9</c:v>
                </c:pt>
              </c:numCache>
            </c:numRef>
          </c:xVal>
          <c:yVal>
            <c:numRef>
              <c:f>Correlacion!$C$11:$C$25</c:f>
              <c:numCache>
                <c:formatCode>#,##0.00%;[Red]\-#,##0.00%</c:formatCode>
                <c:ptCount val="15"/>
                <c:pt idx="0">
                  <c:v>0.20478571428571429</c:v>
                </c:pt>
                <c:pt idx="1">
                  <c:v>0.278081159835948</c:v>
                </c:pt>
                <c:pt idx="2">
                  <c:v>0.28692857142857137</c:v>
                </c:pt>
                <c:pt idx="3">
                  <c:v>-9.9785714285714283E-2</c:v>
                </c:pt>
                <c:pt idx="4">
                  <c:v>1.084857142857143E-2</c:v>
                </c:pt>
                <c:pt idx="5">
                  <c:v>0.20272857142857142</c:v>
                </c:pt>
                <c:pt idx="6">
                  <c:v>0.19970000000000002</c:v>
                </c:pt>
                <c:pt idx="7">
                  <c:v>0.22760072856158317</c:v>
                </c:pt>
                <c:pt idx="8">
                  <c:v>0.20644285714285715</c:v>
                </c:pt>
                <c:pt idx="9">
                  <c:v>-6.8971428571428572E-2</c:v>
                </c:pt>
                <c:pt idx="10">
                  <c:v>-0.12729193106780476</c:v>
                </c:pt>
                <c:pt idx="11">
                  <c:v>-0.16172857142857142</c:v>
                </c:pt>
                <c:pt idx="12">
                  <c:v>0.17987142857142854</c:v>
                </c:pt>
                <c:pt idx="13">
                  <c:v>0.11956930882850379</c:v>
                </c:pt>
                <c:pt idx="14">
                  <c:v>8.3542857142857141E-2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98B-3140-A711-4E1FA4889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1988495"/>
        <c:axId val="184612096"/>
      </c:scatterChart>
      <c:valAx>
        <c:axId val="791988495"/>
        <c:scaling>
          <c:orientation val="minMax"/>
          <c:max val="10"/>
          <c:min val="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612096"/>
        <c:crosses val="autoZero"/>
        <c:crossBetween val="midCat"/>
        <c:majorUnit val="1"/>
        <c:minorUnit val="1"/>
      </c:valAx>
      <c:valAx>
        <c:axId val="184612096"/>
        <c:scaling>
          <c:orientation val="minMax"/>
          <c:max val="0.31"/>
          <c:min val="-0.1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919884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Dispersión Categoría - Volatilidad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D92-2A4A-B98A-8FDF0221A41D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D92-2A4A-B98A-8FDF0221A41D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accent5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92-2A4A-B98A-8FDF0221A41D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92-2A4A-B98A-8FDF0221A41D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92-2A4A-B98A-8FDF0221A41D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92-2A4A-B98A-8FDF0221A41D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92-2A4A-B98A-8FDF0221A41D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92-2A4A-B98A-8FDF0221A41D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92-2A4A-B98A-8FDF0221A41D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1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92-2A4A-B98A-8FDF0221A41D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chemeClr val="accent1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92-2A4A-B98A-8FDF0221A41D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chemeClr val="accent1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92-2A4A-B98A-8FDF0221A41D}"/>
              </c:ext>
            </c:extLst>
          </c:dPt>
          <c:dPt>
            <c:idx val="12"/>
            <c:marker>
              <c:symbol val="circle"/>
              <c:size val="5"/>
              <c:spPr>
                <a:solidFill>
                  <a:schemeClr val="accent3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92-2A4A-B98A-8FDF0221A41D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chemeClr val="accent3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92-2A4A-B98A-8FDF0221A41D}"/>
              </c:ext>
            </c:extLst>
          </c:dPt>
          <c:dPt>
            <c:idx val="14"/>
            <c:marker>
              <c:symbol val="circle"/>
              <c:size val="5"/>
              <c:spPr>
                <a:solidFill>
                  <a:schemeClr val="accent3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92-2A4A-B98A-8FDF0221A41D}"/>
              </c:ext>
            </c:extLst>
          </c:dPt>
          <c:xVal>
            <c:numRef>
              <c:f>Correlacion!$B$29:$B$43</c:f>
              <c:numCache>
                <c:formatCode>_(* #,##0_);_(* \(#,##0\);_(* "-"_);_(@_)</c:formatCode>
                <c:ptCount val="15"/>
                <c:pt idx="0">
                  <c:v>6</c:v>
                </c:pt>
                <c:pt idx="1">
                  <c:v>8</c:v>
                </c:pt>
                <c:pt idx="2">
                  <c:v>9</c:v>
                </c:pt>
                <c:pt idx="3">
                  <c:v>6</c:v>
                </c:pt>
                <c:pt idx="4">
                  <c:v>8</c:v>
                </c:pt>
                <c:pt idx="5">
                  <c:v>9</c:v>
                </c:pt>
                <c:pt idx="6">
                  <c:v>6</c:v>
                </c:pt>
                <c:pt idx="7">
                  <c:v>8</c:v>
                </c:pt>
                <c:pt idx="8">
                  <c:v>9</c:v>
                </c:pt>
                <c:pt idx="9">
                  <c:v>6</c:v>
                </c:pt>
                <c:pt idx="10">
                  <c:v>8</c:v>
                </c:pt>
                <c:pt idx="11">
                  <c:v>9</c:v>
                </c:pt>
                <c:pt idx="12">
                  <c:v>6</c:v>
                </c:pt>
                <c:pt idx="13">
                  <c:v>8</c:v>
                </c:pt>
                <c:pt idx="14">
                  <c:v>9</c:v>
                </c:pt>
              </c:numCache>
            </c:numRef>
          </c:xVal>
          <c:yVal>
            <c:numRef>
              <c:f>Correlacion!$C$29:$C$43</c:f>
              <c:numCache>
                <c:formatCode>#,##0.00%;[Red]\-#,##0.00%</c:formatCode>
                <c:ptCount val="15"/>
                <c:pt idx="0">
                  <c:v>0.13460574580500359</c:v>
                </c:pt>
                <c:pt idx="1">
                  <c:v>0.10844400870633901</c:v>
                </c:pt>
                <c:pt idx="2">
                  <c:v>0.12237006847825069</c:v>
                </c:pt>
                <c:pt idx="3">
                  <c:v>0.33036574644459088</c:v>
                </c:pt>
                <c:pt idx="4">
                  <c:v>0.25676567914657528</c:v>
                </c:pt>
                <c:pt idx="5">
                  <c:v>0.27449312559920519</c:v>
                </c:pt>
                <c:pt idx="6">
                  <c:v>0.13918726574901127</c:v>
                </c:pt>
                <c:pt idx="7">
                  <c:v>0.11614155053809984</c:v>
                </c:pt>
                <c:pt idx="8">
                  <c:v>0.14891280839456672</c:v>
                </c:pt>
                <c:pt idx="9">
                  <c:v>0.21256274731819677</c:v>
                </c:pt>
                <c:pt idx="10">
                  <c:v>0.19125261794560072</c:v>
                </c:pt>
                <c:pt idx="11">
                  <c:v>0.24030649136772103</c:v>
                </c:pt>
                <c:pt idx="12">
                  <c:v>0.13154276083938593</c:v>
                </c:pt>
                <c:pt idx="13">
                  <c:v>0.11295489101883259</c:v>
                </c:pt>
                <c:pt idx="14">
                  <c:v>0.15236474062750935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D92-2A4A-B98A-8FDF0221A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1988495"/>
        <c:axId val="184612096"/>
      </c:scatterChart>
      <c:valAx>
        <c:axId val="791988495"/>
        <c:scaling>
          <c:orientation val="minMax"/>
          <c:max val="10"/>
          <c:min val="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612096"/>
        <c:crosses val="autoZero"/>
        <c:crossBetween val="midCat"/>
        <c:majorUnit val="1"/>
        <c:minorUnit val="1"/>
      </c:valAx>
      <c:valAx>
        <c:axId val="184612096"/>
        <c:scaling>
          <c:orientation val="minMax"/>
          <c:max val="0.31"/>
          <c:min val="-0.1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919884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Dispersión Retorno</a:t>
            </a:r>
            <a:r>
              <a:rPr lang="es-MX" baseline="0"/>
              <a:t> - Volatilidad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Correlacion!$C$47:$C$61</c:f>
              <c:numCache>
                <c:formatCode>#,##0.00%;[Red]\-#,##0.00%</c:formatCode>
                <c:ptCount val="15"/>
                <c:pt idx="0">
                  <c:v>0.20478571428571429</c:v>
                </c:pt>
                <c:pt idx="1">
                  <c:v>0.278081159835948</c:v>
                </c:pt>
                <c:pt idx="2">
                  <c:v>0.28692857142857137</c:v>
                </c:pt>
                <c:pt idx="3">
                  <c:v>-9.9785714285714283E-2</c:v>
                </c:pt>
                <c:pt idx="4">
                  <c:v>1.084857142857143E-2</c:v>
                </c:pt>
                <c:pt idx="5">
                  <c:v>0.20272857142857142</c:v>
                </c:pt>
                <c:pt idx="6">
                  <c:v>0.19970000000000002</c:v>
                </c:pt>
                <c:pt idx="7">
                  <c:v>0.22760072856158317</c:v>
                </c:pt>
                <c:pt idx="8">
                  <c:v>0.20644285714285715</c:v>
                </c:pt>
                <c:pt idx="9">
                  <c:v>-6.8971428571428572E-2</c:v>
                </c:pt>
                <c:pt idx="10">
                  <c:v>-0.12729193106780476</c:v>
                </c:pt>
                <c:pt idx="11">
                  <c:v>-0.16172857142857142</c:v>
                </c:pt>
                <c:pt idx="12">
                  <c:v>0.17987142857142854</c:v>
                </c:pt>
                <c:pt idx="13">
                  <c:v>0.11956930882850379</c:v>
                </c:pt>
                <c:pt idx="14">
                  <c:v>8.3542857142857141E-2</c:v>
                </c:pt>
              </c:numCache>
            </c:numRef>
          </c:xVal>
          <c:yVal>
            <c:numRef>
              <c:f>Correlacion!$D$47:$D$61</c:f>
              <c:numCache>
                <c:formatCode>#,##0.00%;[Red]\-#,##0.00%</c:formatCode>
                <c:ptCount val="15"/>
                <c:pt idx="0">
                  <c:v>0.13460574580500359</c:v>
                </c:pt>
                <c:pt idx="1">
                  <c:v>0.10844400870633901</c:v>
                </c:pt>
                <c:pt idx="2">
                  <c:v>0.12237006847825069</c:v>
                </c:pt>
                <c:pt idx="3">
                  <c:v>0.33036574644459088</c:v>
                </c:pt>
                <c:pt idx="4">
                  <c:v>0.25676567914657528</c:v>
                </c:pt>
                <c:pt idx="5">
                  <c:v>0.27449312559920519</c:v>
                </c:pt>
                <c:pt idx="6">
                  <c:v>0.13918726574901127</c:v>
                </c:pt>
                <c:pt idx="7">
                  <c:v>0.11614155053809984</c:v>
                </c:pt>
                <c:pt idx="8">
                  <c:v>0.14891280839456672</c:v>
                </c:pt>
                <c:pt idx="9">
                  <c:v>0.21256274731819677</c:v>
                </c:pt>
                <c:pt idx="10">
                  <c:v>0.19125261794560072</c:v>
                </c:pt>
                <c:pt idx="11">
                  <c:v>0.24030649136772103</c:v>
                </c:pt>
                <c:pt idx="12">
                  <c:v>0.13154276083938593</c:v>
                </c:pt>
                <c:pt idx="13">
                  <c:v>0.11295489101883259</c:v>
                </c:pt>
                <c:pt idx="14">
                  <c:v>0.15236474062750935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44-A14D-A6E9-11B750E71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9281471"/>
        <c:axId val="792109871"/>
      </c:scatterChart>
      <c:valAx>
        <c:axId val="399281471"/>
        <c:scaling>
          <c:orientation val="minMax"/>
          <c:max val="0.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92109871"/>
        <c:crosses val="autoZero"/>
        <c:crossBetween val="midCat"/>
      </c:valAx>
      <c:valAx>
        <c:axId val="792109871"/>
        <c:scaling>
          <c:orientation val="minMax"/>
          <c:max val="0.35"/>
          <c:min val="0.0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928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Sectores!$B$3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Sectores!$A$4:$A$16</c:f>
              <c:strCache>
                <c:ptCount val="13"/>
                <c:pt idx="0">
                  <c:v>Financieros</c:v>
                </c:pt>
                <c:pt idx="1">
                  <c:v>Industriales </c:v>
                </c:pt>
                <c:pt idx="2">
                  <c:v>Consumo discrecional</c:v>
                </c:pt>
                <c:pt idx="3">
                  <c:v>Materiales</c:v>
                </c:pt>
                <c:pt idx="4">
                  <c:v>Tecnologías de la informacion </c:v>
                </c:pt>
                <c:pt idx="5">
                  <c:v>Cuidado de la Salud</c:v>
                </c:pt>
                <c:pt idx="6">
                  <c:v>Servicios de comunicacion</c:v>
                </c:pt>
                <c:pt idx="7">
                  <c:v>Energia</c:v>
                </c:pt>
                <c:pt idx="8">
                  <c:v>Productos basico de consumo</c:v>
                </c:pt>
                <c:pt idx="9">
                  <c:v>Utilidades</c:v>
                </c:pt>
                <c:pt idx="10">
                  <c:v>Bienes raices</c:v>
                </c:pt>
                <c:pt idx="11">
                  <c:v>Otros Activos/Pasivos</c:v>
                </c:pt>
                <c:pt idx="12">
                  <c:v>Efectivo</c:v>
                </c:pt>
              </c:strCache>
            </c:strRef>
          </c:cat>
          <c:val>
            <c:numRef>
              <c:f>Sectores!$B$4:$B$16</c:f>
              <c:numCache>
                <c:formatCode>#,##0.00%;[Red]\-#,##0.00%</c:formatCode>
                <c:ptCount val="13"/>
                <c:pt idx="0">
                  <c:v>0.21533904761904757</c:v>
                </c:pt>
                <c:pt idx="1">
                  <c:v>0.14731142857142857</c:v>
                </c:pt>
                <c:pt idx="2">
                  <c:v>0.10364285714285715</c:v>
                </c:pt>
                <c:pt idx="3">
                  <c:v>8.9350476190476202E-2</c:v>
                </c:pt>
                <c:pt idx="4">
                  <c:v>8.1422857142857144E-2</c:v>
                </c:pt>
                <c:pt idx="5">
                  <c:v>6.3391428571428571E-2</c:v>
                </c:pt>
                <c:pt idx="6">
                  <c:v>6.1802857142857132E-2</c:v>
                </c:pt>
                <c:pt idx="7">
                  <c:v>6.0496190476190467E-2</c:v>
                </c:pt>
                <c:pt idx="8">
                  <c:v>5.8434285714285709E-2</c:v>
                </c:pt>
                <c:pt idx="9">
                  <c:v>4.7205714285714281E-2</c:v>
                </c:pt>
                <c:pt idx="10">
                  <c:v>3.2799999999999996E-2</c:v>
                </c:pt>
                <c:pt idx="11">
                  <c:v>3.023428571428572E-2</c:v>
                </c:pt>
                <c:pt idx="12">
                  <c:v>8.5685714285714271E-3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1-4949-9D04-107A79C22F44}"/>
            </c:ext>
          </c:extLst>
        </c:ser>
        <c:ser>
          <c:idx val="1"/>
          <c:order val="1"/>
          <c:tx>
            <c:strRef>
              <c:f>Sectores!$C$3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Sectores!$A$4:$A$16</c:f>
              <c:strCache>
                <c:ptCount val="13"/>
                <c:pt idx="0">
                  <c:v>Financieros</c:v>
                </c:pt>
                <c:pt idx="1">
                  <c:v>Industriales </c:v>
                </c:pt>
                <c:pt idx="2">
                  <c:v>Consumo discrecional</c:v>
                </c:pt>
                <c:pt idx="3">
                  <c:v>Materiales</c:v>
                </c:pt>
                <c:pt idx="4">
                  <c:v>Tecnologías de la informacion </c:v>
                </c:pt>
                <c:pt idx="5">
                  <c:v>Cuidado de la Salud</c:v>
                </c:pt>
                <c:pt idx="6">
                  <c:v>Servicios de comunicacion</c:v>
                </c:pt>
                <c:pt idx="7">
                  <c:v>Energia</c:v>
                </c:pt>
                <c:pt idx="8">
                  <c:v>Productos basico de consumo</c:v>
                </c:pt>
                <c:pt idx="9">
                  <c:v>Utilidades</c:v>
                </c:pt>
                <c:pt idx="10">
                  <c:v>Bienes raices</c:v>
                </c:pt>
                <c:pt idx="11">
                  <c:v>Otros Activos/Pasivos</c:v>
                </c:pt>
                <c:pt idx="12">
                  <c:v>Efectivo</c:v>
                </c:pt>
              </c:strCache>
            </c:strRef>
          </c:cat>
          <c:val>
            <c:numRef>
              <c:f>Sectores!$C$4:$C$16</c:f>
              <c:numCache>
                <c:formatCode>#,##0.00%;[Red]\-#,##0.00%</c:formatCode>
                <c:ptCount val="13"/>
                <c:pt idx="0">
                  <c:v>0.19364000000000006</c:v>
                </c:pt>
                <c:pt idx="1">
                  <c:v>0.13012285714285715</c:v>
                </c:pt>
                <c:pt idx="2">
                  <c:v>9.7694285714285733E-2</c:v>
                </c:pt>
                <c:pt idx="3">
                  <c:v>9.7111428571428585E-2</c:v>
                </c:pt>
                <c:pt idx="4">
                  <c:v>8.3048571428571416E-2</c:v>
                </c:pt>
                <c:pt idx="5">
                  <c:v>0.17637999999999995</c:v>
                </c:pt>
                <c:pt idx="6">
                  <c:v>5.5828571428571436E-2</c:v>
                </c:pt>
                <c:pt idx="7">
                  <c:v>2.6974285714285715E-2</c:v>
                </c:pt>
                <c:pt idx="8">
                  <c:v>0.10204571428571428</c:v>
                </c:pt>
                <c:pt idx="9">
                  <c:v>2.1108571428571428E-2</c:v>
                </c:pt>
                <c:pt idx="10">
                  <c:v>6.3371428571428563E-3</c:v>
                </c:pt>
                <c:pt idx="11">
                  <c:v>-2.948571428571428E-3</c:v>
                </c:pt>
                <c:pt idx="12">
                  <c:v>1.2657142857142862E-2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F1-4949-9D04-107A79C22F44}"/>
            </c:ext>
          </c:extLst>
        </c:ser>
        <c:ser>
          <c:idx val="2"/>
          <c:order val="2"/>
          <c:tx>
            <c:strRef>
              <c:f>Sectores!$D$3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Sectores!$A$4:$A$16</c:f>
              <c:strCache>
                <c:ptCount val="13"/>
                <c:pt idx="0">
                  <c:v>Financieros</c:v>
                </c:pt>
                <c:pt idx="1">
                  <c:v>Industriales </c:v>
                </c:pt>
                <c:pt idx="2">
                  <c:v>Consumo discrecional</c:v>
                </c:pt>
                <c:pt idx="3">
                  <c:v>Materiales</c:v>
                </c:pt>
                <c:pt idx="4">
                  <c:v>Tecnologías de la informacion </c:v>
                </c:pt>
                <c:pt idx="5">
                  <c:v>Cuidado de la Salud</c:v>
                </c:pt>
                <c:pt idx="6">
                  <c:v>Servicios de comunicacion</c:v>
                </c:pt>
                <c:pt idx="7">
                  <c:v>Energia</c:v>
                </c:pt>
                <c:pt idx="8">
                  <c:v>Productos basico de consumo</c:v>
                </c:pt>
                <c:pt idx="9">
                  <c:v>Utilidades</c:v>
                </c:pt>
                <c:pt idx="10">
                  <c:v>Bienes raices</c:v>
                </c:pt>
                <c:pt idx="11">
                  <c:v>Otros Activos/Pasivos</c:v>
                </c:pt>
                <c:pt idx="12">
                  <c:v>Efectivo</c:v>
                </c:pt>
              </c:strCache>
            </c:strRef>
          </c:cat>
          <c:val>
            <c:numRef>
              <c:f>Sectores!$D$4:$D$16</c:f>
              <c:numCache>
                <c:formatCode>#,##0.00%;[Red]\-#,##0.00%</c:formatCode>
                <c:ptCount val="13"/>
                <c:pt idx="0">
                  <c:v>7.6874285714285714E-2</c:v>
                </c:pt>
                <c:pt idx="1">
                  <c:v>0.22123142857142861</c:v>
                </c:pt>
                <c:pt idx="2">
                  <c:v>6.1194285714285701E-2</c:v>
                </c:pt>
                <c:pt idx="3">
                  <c:v>9.5688571428571428E-2</c:v>
                </c:pt>
                <c:pt idx="4">
                  <c:v>0.21659428571428571</c:v>
                </c:pt>
                <c:pt idx="5">
                  <c:v>0.1227885714285714</c:v>
                </c:pt>
                <c:pt idx="6">
                  <c:v>2.5384571428571426E-2</c:v>
                </c:pt>
                <c:pt idx="7">
                  <c:v>1.2868571428571429E-2</c:v>
                </c:pt>
                <c:pt idx="8">
                  <c:v>3.3662857142857133E-2</c:v>
                </c:pt>
                <c:pt idx="9">
                  <c:v>7.940285714285715E-2</c:v>
                </c:pt>
                <c:pt idx="10">
                  <c:v>1.8771428571428567E-2</c:v>
                </c:pt>
                <c:pt idx="11">
                  <c:v>4.4857142857142844E-4</c:v>
                </c:pt>
                <c:pt idx="12">
                  <c:v>3.5088571428571427E-2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F1-4949-9D04-107A79C22F4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04941760"/>
        <c:axId val="1604410240"/>
      </c:barChart>
      <c:catAx>
        <c:axId val="160494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4410240"/>
        <c:crosses val="autoZero"/>
        <c:auto val="1"/>
        <c:lblAlgn val="ctr"/>
        <c:lblOffset val="100"/>
        <c:noMultiLvlLbl val="0"/>
      </c:catAx>
      <c:valAx>
        <c:axId val="16044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494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Sectores!$B$101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Sectores!$A$102:$A$114</c:f>
              <c:strCache>
                <c:ptCount val="13"/>
                <c:pt idx="0">
                  <c:v>Financieros</c:v>
                </c:pt>
                <c:pt idx="1">
                  <c:v>Industriales </c:v>
                </c:pt>
                <c:pt idx="2">
                  <c:v>Materiales</c:v>
                </c:pt>
                <c:pt idx="3">
                  <c:v>Consumo discrecional</c:v>
                </c:pt>
                <c:pt idx="4">
                  <c:v>Servicios de comunicacion</c:v>
                </c:pt>
                <c:pt idx="5">
                  <c:v>Energia</c:v>
                </c:pt>
                <c:pt idx="6">
                  <c:v>Cuidado de la Salud</c:v>
                </c:pt>
                <c:pt idx="7">
                  <c:v>Utilidades</c:v>
                </c:pt>
                <c:pt idx="8">
                  <c:v>Tecnologías de la informacion </c:v>
                </c:pt>
                <c:pt idx="9">
                  <c:v>Productos basico de consumo</c:v>
                </c:pt>
                <c:pt idx="10">
                  <c:v>Bienes raices</c:v>
                </c:pt>
                <c:pt idx="11">
                  <c:v>Otros Activos/Pasivos</c:v>
                </c:pt>
                <c:pt idx="12">
                  <c:v>Efectivo</c:v>
                </c:pt>
              </c:strCache>
            </c:strRef>
          </c:cat>
          <c:val>
            <c:numRef>
              <c:f>Sectores!$B$102:$B$114</c:f>
              <c:numCache>
                <c:formatCode>#,##0.00%;[Red]\-#,##0.00%</c:formatCode>
                <c:ptCount val="13"/>
                <c:pt idx="0">
                  <c:v>0.23372380952380953</c:v>
                </c:pt>
                <c:pt idx="1">
                  <c:v>0.14657142857142855</c:v>
                </c:pt>
                <c:pt idx="2">
                  <c:v>9.9009523809523811E-2</c:v>
                </c:pt>
                <c:pt idx="3">
                  <c:v>8.7442857142857142E-2</c:v>
                </c:pt>
                <c:pt idx="4">
                  <c:v>7.9028571428571434E-2</c:v>
                </c:pt>
                <c:pt idx="5">
                  <c:v>7.456666666666667E-2</c:v>
                </c:pt>
                <c:pt idx="6">
                  <c:v>5.9357142857142851E-2</c:v>
                </c:pt>
                <c:pt idx="7">
                  <c:v>4.8742857142857143E-2</c:v>
                </c:pt>
                <c:pt idx="8">
                  <c:v>4.8614285714285714E-2</c:v>
                </c:pt>
                <c:pt idx="9">
                  <c:v>4.7542857142857151E-2</c:v>
                </c:pt>
                <c:pt idx="10">
                  <c:v>3.612857142857142E-2</c:v>
                </c:pt>
                <c:pt idx="11">
                  <c:v>3.327142857142857E-2</c:v>
                </c:pt>
                <c:pt idx="12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7-BA4F-BA90-EC398B082B68}"/>
            </c:ext>
          </c:extLst>
        </c:ser>
        <c:ser>
          <c:idx val="1"/>
          <c:order val="1"/>
          <c:tx>
            <c:strRef>
              <c:f>Sectores!$C$101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Sectores!$A$102:$A$114</c:f>
              <c:strCache>
                <c:ptCount val="13"/>
                <c:pt idx="0">
                  <c:v>Financieros</c:v>
                </c:pt>
                <c:pt idx="1">
                  <c:v>Industriales </c:v>
                </c:pt>
                <c:pt idx="2">
                  <c:v>Materiales</c:v>
                </c:pt>
                <c:pt idx="3">
                  <c:v>Consumo discrecional</c:v>
                </c:pt>
                <c:pt idx="4">
                  <c:v>Servicios de comunicacion</c:v>
                </c:pt>
                <c:pt idx="5">
                  <c:v>Energia</c:v>
                </c:pt>
                <c:pt idx="6">
                  <c:v>Cuidado de la Salud</c:v>
                </c:pt>
                <c:pt idx="7">
                  <c:v>Utilidades</c:v>
                </c:pt>
                <c:pt idx="8">
                  <c:v>Tecnologías de la informacion </c:v>
                </c:pt>
                <c:pt idx="9">
                  <c:v>Productos basico de consumo</c:v>
                </c:pt>
                <c:pt idx="10">
                  <c:v>Bienes raices</c:v>
                </c:pt>
                <c:pt idx="11">
                  <c:v>Otros Activos/Pasivos</c:v>
                </c:pt>
                <c:pt idx="12">
                  <c:v>Efectivo</c:v>
                </c:pt>
              </c:strCache>
            </c:strRef>
          </c:cat>
          <c:val>
            <c:numRef>
              <c:f>Sectores!$C$102:$C$114</c:f>
              <c:numCache>
                <c:formatCode>#,##0.00%;[Red]\-#,##0.00%</c:formatCode>
                <c:ptCount val="13"/>
                <c:pt idx="0">
                  <c:v>0.21382857142857145</c:v>
                </c:pt>
                <c:pt idx="1">
                  <c:v>0.13251428571428575</c:v>
                </c:pt>
                <c:pt idx="2">
                  <c:v>0.10641428571428573</c:v>
                </c:pt>
                <c:pt idx="3">
                  <c:v>8.715714285714285E-2</c:v>
                </c:pt>
                <c:pt idx="4">
                  <c:v>7.3485714285714279E-2</c:v>
                </c:pt>
                <c:pt idx="5">
                  <c:v>6.1871428571428563E-2</c:v>
                </c:pt>
                <c:pt idx="6">
                  <c:v>5.8928571428571427E-2</c:v>
                </c:pt>
                <c:pt idx="7">
                  <c:v>3.445714285714286E-2</c:v>
                </c:pt>
                <c:pt idx="8">
                  <c:v>8.1457142857142853E-2</c:v>
                </c:pt>
                <c:pt idx="9">
                  <c:v>6.5057142857142855E-2</c:v>
                </c:pt>
                <c:pt idx="10">
                  <c:v>3.155714285714286E-2</c:v>
                </c:pt>
                <c:pt idx="11">
                  <c:v>4.184285714285714E-2</c:v>
                </c:pt>
                <c:pt idx="12">
                  <c:v>1.1428571428571429E-2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A7-BA4F-BA90-EC398B082B68}"/>
            </c:ext>
          </c:extLst>
        </c:ser>
        <c:ser>
          <c:idx val="2"/>
          <c:order val="2"/>
          <c:tx>
            <c:strRef>
              <c:f>Sectores!$D$101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Sectores!$A$102:$A$114</c:f>
              <c:strCache>
                <c:ptCount val="13"/>
                <c:pt idx="0">
                  <c:v>Financieros</c:v>
                </c:pt>
                <c:pt idx="1">
                  <c:v>Industriales </c:v>
                </c:pt>
                <c:pt idx="2">
                  <c:v>Materiales</c:v>
                </c:pt>
                <c:pt idx="3">
                  <c:v>Consumo discrecional</c:v>
                </c:pt>
                <c:pt idx="4">
                  <c:v>Servicios de comunicacion</c:v>
                </c:pt>
                <c:pt idx="5">
                  <c:v>Energia</c:v>
                </c:pt>
                <c:pt idx="6">
                  <c:v>Cuidado de la Salud</c:v>
                </c:pt>
                <c:pt idx="7">
                  <c:v>Utilidades</c:v>
                </c:pt>
                <c:pt idx="8">
                  <c:v>Tecnologías de la informacion </c:v>
                </c:pt>
                <c:pt idx="9">
                  <c:v>Productos basico de consumo</c:v>
                </c:pt>
                <c:pt idx="10">
                  <c:v>Bienes raices</c:v>
                </c:pt>
                <c:pt idx="11">
                  <c:v>Otros Activos/Pasivos</c:v>
                </c:pt>
                <c:pt idx="12">
                  <c:v>Efectivo</c:v>
                </c:pt>
              </c:strCache>
            </c:strRef>
          </c:cat>
          <c:val>
            <c:numRef>
              <c:f>Sectores!$D$102:$D$114</c:f>
              <c:numCache>
                <c:formatCode>#,##0.00%;[Red]\-#,##0.00%</c:formatCode>
                <c:ptCount val="13"/>
                <c:pt idx="0">
                  <c:v>0.20828571428571432</c:v>
                </c:pt>
                <c:pt idx="1">
                  <c:v>0.16168571428571427</c:v>
                </c:pt>
                <c:pt idx="2">
                  <c:v>9.3714285714285722E-2</c:v>
                </c:pt>
                <c:pt idx="3">
                  <c:v>0.10712857142857143</c:v>
                </c:pt>
                <c:pt idx="4">
                  <c:v>5.6557142857142861E-2</c:v>
                </c:pt>
                <c:pt idx="5">
                  <c:v>6.1085714285714285E-2</c:v>
                </c:pt>
                <c:pt idx="6">
                  <c:v>6.08E-2</c:v>
                </c:pt>
                <c:pt idx="7">
                  <c:v>3.724285714285714E-2</c:v>
                </c:pt>
                <c:pt idx="8">
                  <c:v>8.0471428571428569E-2</c:v>
                </c:pt>
                <c:pt idx="9">
                  <c:v>6.0900000000000003E-2</c:v>
                </c:pt>
                <c:pt idx="10">
                  <c:v>3.2100000000000004E-2</c:v>
                </c:pt>
                <c:pt idx="11">
                  <c:v>2.9099999999999997E-2</c:v>
                </c:pt>
                <c:pt idx="12">
                  <c:v>1.0928571428571428E-2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7-BA4F-BA90-EC398B082B68}"/>
            </c:ext>
          </c:extLst>
        </c:ser>
        <c:ser>
          <c:idx val="3"/>
          <c:order val="3"/>
          <c:tx>
            <c:strRef>
              <c:f>Sectores!$E$101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Sectores!$A$102:$A$114</c:f>
              <c:strCache>
                <c:ptCount val="13"/>
                <c:pt idx="0">
                  <c:v>Financieros</c:v>
                </c:pt>
                <c:pt idx="1">
                  <c:v>Industriales </c:v>
                </c:pt>
                <c:pt idx="2">
                  <c:v>Materiales</c:v>
                </c:pt>
                <c:pt idx="3">
                  <c:v>Consumo discrecional</c:v>
                </c:pt>
                <c:pt idx="4">
                  <c:v>Servicios de comunicacion</c:v>
                </c:pt>
                <c:pt idx="5">
                  <c:v>Energia</c:v>
                </c:pt>
                <c:pt idx="6">
                  <c:v>Cuidado de la Salud</c:v>
                </c:pt>
                <c:pt idx="7">
                  <c:v>Utilidades</c:v>
                </c:pt>
                <c:pt idx="8">
                  <c:v>Tecnologías de la informacion </c:v>
                </c:pt>
                <c:pt idx="9">
                  <c:v>Productos basico de consumo</c:v>
                </c:pt>
                <c:pt idx="10">
                  <c:v>Bienes raices</c:v>
                </c:pt>
                <c:pt idx="11">
                  <c:v>Otros Activos/Pasivos</c:v>
                </c:pt>
                <c:pt idx="12">
                  <c:v>Efectivo</c:v>
                </c:pt>
              </c:strCache>
            </c:strRef>
          </c:cat>
          <c:val>
            <c:numRef>
              <c:f>Sectores!$E$102:$E$114</c:f>
              <c:numCache>
                <c:formatCode>#,##0.00%;[Red]\-#,##0.00%</c:formatCode>
                <c:ptCount val="13"/>
                <c:pt idx="0">
                  <c:v>0.22631428571428572</c:v>
                </c:pt>
                <c:pt idx="1">
                  <c:v>0.14507142857142857</c:v>
                </c:pt>
                <c:pt idx="2">
                  <c:v>7.7671428571428572E-2</c:v>
                </c:pt>
                <c:pt idx="3">
                  <c:v>0.12582857142857143</c:v>
                </c:pt>
                <c:pt idx="4">
                  <c:v>5.4814285714285711E-2</c:v>
                </c:pt>
                <c:pt idx="5">
                  <c:v>5.6685714285714277E-2</c:v>
                </c:pt>
                <c:pt idx="6">
                  <c:v>6.8199999999999997E-2</c:v>
                </c:pt>
                <c:pt idx="7">
                  <c:v>3.9199999999999999E-2</c:v>
                </c:pt>
                <c:pt idx="8">
                  <c:v>9.4857142857142862E-2</c:v>
                </c:pt>
                <c:pt idx="9">
                  <c:v>5.4357142857142861E-2</c:v>
                </c:pt>
                <c:pt idx="10">
                  <c:v>2.7914285714285714E-2</c:v>
                </c:pt>
                <c:pt idx="11">
                  <c:v>2.1114285714285717E-2</c:v>
                </c:pt>
                <c:pt idx="12">
                  <c:v>7.971428571428572E-3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A7-BA4F-BA90-EC398B082B68}"/>
            </c:ext>
          </c:extLst>
        </c:ser>
        <c:ser>
          <c:idx val="4"/>
          <c:order val="4"/>
          <c:tx>
            <c:strRef>
              <c:f>Sectores!$F$101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Sectores!$A$102:$A$114</c:f>
              <c:strCache>
                <c:ptCount val="13"/>
                <c:pt idx="0">
                  <c:v>Financieros</c:v>
                </c:pt>
                <c:pt idx="1">
                  <c:v>Industriales </c:v>
                </c:pt>
                <c:pt idx="2">
                  <c:v>Materiales</c:v>
                </c:pt>
                <c:pt idx="3">
                  <c:v>Consumo discrecional</c:v>
                </c:pt>
                <c:pt idx="4">
                  <c:v>Servicios de comunicacion</c:v>
                </c:pt>
                <c:pt idx="5">
                  <c:v>Energia</c:v>
                </c:pt>
                <c:pt idx="6">
                  <c:v>Cuidado de la Salud</c:v>
                </c:pt>
                <c:pt idx="7">
                  <c:v>Utilidades</c:v>
                </c:pt>
                <c:pt idx="8">
                  <c:v>Tecnologías de la informacion </c:v>
                </c:pt>
                <c:pt idx="9">
                  <c:v>Productos basico de consumo</c:v>
                </c:pt>
                <c:pt idx="10">
                  <c:v>Bienes raices</c:v>
                </c:pt>
                <c:pt idx="11">
                  <c:v>Otros Activos/Pasivos</c:v>
                </c:pt>
                <c:pt idx="12">
                  <c:v>Efectivo</c:v>
                </c:pt>
              </c:strCache>
            </c:strRef>
          </c:cat>
          <c:val>
            <c:numRef>
              <c:f>Sectores!$F$102:$F$114</c:f>
              <c:numCache>
                <c:formatCode>#,##0.00%;[Red]\-#,##0.00%</c:formatCode>
                <c:ptCount val="13"/>
                <c:pt idx="0">
                  <c:v>0.19454285714285713</c:v>
                </c:pt>
                <c:pt idx="1">
                  <c:v>0.15071428571428575</c:v>
                </c:pt>
                <c:pt idx="2">
                  <c:v>6.994285714285714E-2</c:v>
                </c:pt>
                <c:pt idx="3">
                  <c:v>0.11065714285714287</c:v>
                </c:pt>
                <c:pt idx="4">
                  <c:v>4.5128571428571441E-2</c:v>
                </c:pt>
                <c:pt idx="5">
                  <c:v>4.8271428571428569E-2</c:v>
                </c:pt>
                <c:pt idx="6">
                  <c:v>6.9671428571428579E-2</c:v>
                </c:pt>
                <c:pt idx="7">
                  <c:v>7.6385714285714293E-2</c:v>
                </c:pt>
                <c:pt idx="8">
                  <c:v>0.10171428571428572</c:v>
                </c:pt>
                <c:pt idx="9">
                  <c:v>6.4314285714285713E-2</c:v>
                </c:pt>
                <c:pt idx="10">
                  <c:v>3.6299999999999999E-2</c:v>
                </c:pt>
                <c:pt idx="11">
                  <c:v>2.5842857142857147E-2</c:v>
                </c:pt>
                <c:pt idx="12">
                  <c:v>6.5142857142857138E-3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A7-BA4F-BA90-EC398B082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4941760"/>
        <c:axId val="1604410240"/>
      </c:barChart>
      <c:catAx>
        <c:axId val="160494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4410240"/>
        <c:crosses val="autoZero"/>
        <c:auto val="1"/>
        <c:lblAlgn val="ctr"/>
        <c:lblOffset val="100"/>
        <c:noMultiLvlLbl val="0"/>
      </c:catAx>
      <c:valAx>
        <c:axId val="160441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%;[Red]\-#,##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0494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Boxplot Retorno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r>
            <a:rPr kumimoji="0" lang="es-MX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Aptos Narrow" panose="02110004020202020204"/>
            </a:rPr>
            <a:t>Boxplot Retorno</a:t>
          </a:r>
        </a:p>
      </cx:txPr>
    </cx:title>
    <cx:plotArea>
      <cx:plotAreaRegion>
        <cx:series layoutId="boxWhisker" uniqueId="{CD3B7C18-B26F-6B44-B0C3-C352DA6A6D1E}">
          <cx:spPr>
            <a:solidFill>
              <a:schemeClr val="accent2">
                <a:lumMod val="60000"/>
                <a:lumOff val="40000"/>
              </a:schemeClr>
            </a:solidFill>
          </cx:spPr>
          <cx:dataId val="0"/>
          <cx:layoutPr>
            <cx:statistics quartileMethod="exclusive"/>
          </cx:layoutPr>
        </cx:series>
      </cx:plotAreaRegion>
      <cx:axis id="0">
        <cx:catScaling gapWidth="2.19000006"/>
        <cx:tickLabels/>
      </cx:axis>
      <cx:axis id="1">
        <cx:valScaling max="0.29999999999999999" min="-0.17999999999999999"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title pos="t" align="ctr" overlay="0">
      <cx:tx>
        <cx:txData>
          <cx:v>Boxplot Volatilidad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MX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Boxplot Volatilidad</a:t>
          </a:r>
        </a:p>
      </cx:txPr>
    </cx:title>
    <cx:plotArea>
      <cx:plotAreaRegion>
        <cx:series layoutId="boxWhisker" uniqueId="{B1D89C97-7DBB-8442-9B87-A3B5729AABEC}" formatIdx="0">
          <cx:spPr>
            <a:solidFill>
              <a:schemeClr val="accent3">
                <a:lumMod val="60000"/>
                <a:lumOff val="40000"/>
              </a:schemeClr>
            </a:solidFill>
          </cx:spPr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$R$2" lockText="1" noThreeD="1"/>
</file>

<file path=xl/ctrlProps/ctrlProp2.xml><?xml version="1.0" encoding="utf-8"?>
<formControlPr xmlns="http://schemas.microsoft.com/office/spreadsheetml/2009/9/main" objectType="CheckBox" checked="Checked" fmlaLink="$S$2" lockText="1" noThreeD="1"/>
</file>

<file path=xl/ctrlProps/ctrlProp3.xml><?xml version="1.0" encoding="utf-8"?>
<formControlPr xmlns="http://schemas.microsoft.com/office/spreadsheetml/2009/9/main" objectType="CheckBox" checked="Checked" fmlaLink="$T$2" lockText="1" noThreeD="1"/>
</file>

<file path=xl/ctrlProps/ctrlProp4.xml><?xml version="1.0" encoding="utf-8"?>
<formControlPr xmlns="http://schemas.microsoft.com/office/spreadsheetml/2009/9/main" objectType="CheckBox" checked="Checked" fmlaLink="$V$2" lockText="1" noThreeD="1"/>
</file>

<file path=xl/ctrlProps/ctrlProp5.xml><?xml version="1.0" encoding="utf-8"?>
<formControlPr xmlns="http://schemas.microsoft.com/office/spreadsheetml/2009/9/main" objectType="CheckBox" checked="Checked" fmlaLink="$R$16" lockText="1" noThreeD="1"/>
</file>

<file path=xl/ctrlProps/ctrlProp6.xml><?xml version="1.0" encoding="utf-8"?>
<formControlPr xmlns="http://schemas.microsoft.com/office/spreadsheetml/2009/9/main" objectType="CheckBox" checked="Checked" fmlaLink="$S$16" lockText="1" noThreeD="1"/>
</file>

<file path=xl/ctrlProps/ctrlProp7.xml><?xml version="1.0" encoding="utf-8"?>
<formControlPr xmlns="http://schemas.microsoft.com/office/spreadsheetml/2009/9/main" objectType="CheckBox" checked="Checked" fmlaLink="$T$16" lockText="1" noThreeD="1"/>
</file>

<file path=xl/ctrlProps/ctrlProp8.xml><?xml version="1.0" encoding="utf-8"?>
<formControlPr xmlns="http://schemas.microsoft.com/office/spreadsheetml/2009/9/main" objectType="CheckBox" fmlaLink="$V$16" lockText="1" noThreeD="1"/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microsoft.com/office/2014/relationships/chartEx" Target="../charts/chartEx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17" Type="http://schemas.openxmlformats.org/officeDocument/2006/relationships/chart" Target="../charts/chart24.xml"/><Relationship Id="rId2" Type="http://schemas.openxmlformats.org/officeDocument/2006/relationships/chart" Target="../charts/chart9.xml"/><Relationship Id="rId16" Type="http://schemas.openxmlformats.org/officeDocument/2006/relationships/chart" Target="../charts/chart23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5" Type="http://schemas.openxmlformats.org/officeDocument/2006/relationships/chart" Target="../charts/chart2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Relationship Id="rId14" Type="http://schemas.openxmlformats.org/officeDocument/2006/relationships/chart" Target="../charts/chart2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184150</xdr:colOff>
      <xdr:row>0</xdr:row>
      <xdr:rowOff>0</xdr:rowOff>
    </xdr:from>
    <xdr:to>
      <xdr:col>22</xdr:col>
      <xdr:colOff>1104900</xdr:colOff>
      <xdr:row>13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325FF2-0EBA-AB32-9418-B736596C9D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342900</xdr:colOff>
      <xdr:row>14</xdr:row>
      <xdr:rowOff>63500</xdr:rowOff>
    </xdr:from>
    <xdr:to>
      <xdr:col>13</xdr:col>
      <xdr:colOff>228600</xdr:colOff>
      <xdr:row>27</xdr:row>
      <xdr:rowOff>139700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19946BF-FC48-1AA7-04F0-30258850D4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165100</xdr:rowOff>
    </xdr:from>
    <xdr:to>
      <xdr:col>11</xdr:col>
      <xdr:colOff>774700</xdr:colOff>
      <xdr:row>45</xdr:row>
      <xdr:rowOff>12700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B14C7A6F-03F1-CF41-B58A-8DFDF641301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68900" y="6629400"/>
              <a:ext cx="7518400" cy="2692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tu versión de Excel.
Si editas esta forma o guardas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12</xdr:col>
      <xdr:colOff>514350</xdr:colOff>
      <xdr:row>31</xdr:row>
      <xdr:rowOff>152400</xdr:rowOff>
    </xdr:from>
    <xdr:to>
      <xdr:col>21</xdr:col>
      <xdr:colOff>63500</xdr:colOff>
      <xdr:row>45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C3F6D831-BD9E-ED11-4902-15798C4221D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252450" y="6616700"/>
              <a:ext cx="5594350" cy="2692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tu versión de Excel.
Si editas esta forma o guardas el libro en un formato de archivo diferente, el gráfico no se podrá utilizar.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177800</xdr:colOff>
          <xdr:row>0</xdr:row>
          <xdr:rowOff>139700</xdr:rowOff>
        </xdr:from>
        <xdr:to>
          <xdr:col>15</xdr:col>
          <xdr:colOff>50800</xdr:colOff>
          <xdr:row>2</xdr:row>
          <xdr:rowOff>88900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3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MX" sz="1200" b="0" i="0" u="none" strike="noStrike" baseline="0">
                  <a:solidFill>
                    <a:srgbClr val="000000"/>
                  </a:solidFill>
                  <a:latin typeface="Aptos Narrow" charset="0"/>
                </a:rPr>
                <a:t>SFDR 6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393700</xdr:colOff>
      <xdr:row>0</xdr:row>
      <xdr:rowOff>25400</xdr:rowOff>
    </xdr:from>
    <xdr:to>
      <xdr:col>13</xdr:col>
      <xdr:colOff>12700</xdr:colOff>
      <xdr:row>13</xdr:row>
      <xdr:rowOff>76200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D375C08-B3A0-4845-966B-816F5D822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177800</xdr:colOff>
          <xdr:row>1</xdr:row>
          <xdr:rowOff>165100</xdr:rowOff>
        </xdr:from>
        <xdr:to>
          <xdr:col>15</xdr:col>
          <xdr:colOff>50800</xdr:colOff>
          <xdr:row>3</xdr:row>
          <xdr:rowOff>127000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3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MX" sz="1200" b="0" i="0" u="none" strike="noStrike" baseline="0">
                  <a:solidFill>
                    <a:srgbClr val="000000"/>
                  </a:solidFill>
                  <a:latin typeface="Aptos Narrow" charset="0"/>
                </a:rPr>
                <a:t>SFDR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177800</xdr:colOff>
          <xdr:row>2</xdr:row>
          <xdr:rowOff>190500</xdr:rowOff>
        </xdr:from>
        <xdr:to>
          <xdr:col>15</xdr:col>
          <xdr:colOff>50800</xdr:colOff>
          <xdr:row>4</xdr:row>
          <xdr:rowOff>165100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3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MX" sz="1200" b="0" i="0" u="none" strike="noStrike" baseline="0">
                  <a:solidFill>
                    <a:srgbClr val="000000"/>
                  </a:solidFill>
                  <a:latin typeface="Aptos Narrow" charset="0"/>
                </a:rPr>
                <a:t>SFDR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4</xdr:row>
          <xdr:rowOff>88900</xdr:rowOff>
        </xdr:from>
        <xdr:to>
          <xdr:col>15</xdr:col>
          <xdr:colOff>63500</xdr:colOff>
          <xdr:row>6</xdr:row>
          <xdr:rowOff>63500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3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MX" sz="1200" b="0" i="0" u="none" strike="noStrike" baseline="0">
                  <a:solidFill>
                    <a:srgbClr val="000000"/>
                  </a:solidFill>
                  <a:latin typeface="Aptos Narrow" charset="0"/>
                </a:rPr>
                <a:t>MSCI Europe ESG leaders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393700</xdr:colOff>
          <xdr:row>14</xdr:row>
          <xdr:rowOff>139700</xdr:rowOff>
        </xdr:from>
        <xdr:to>
          <xdr:col>15</xdr:col>
          <xdr:colOff>266700</xdr:colOff>
          <xdr:row>16</xdr:row>
          <xdr:rowOff>114300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3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MX" sz="1200" b="0" i="0" u="none" strike="noStrike" baseline="0">
                  <a:solidFill>
                    <a:srgbClr val="000000"/>
                  </a:solidFill>
                  <a:latin typeface="Aptos Narrow" charset="0"/>
                </a:rPr>
                <a:t>SFDR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393700</xdr:colOff>
          <xdr:row>16</xdr:row>
          <xdr:rowOff>0</xdr:rowOff>
        </xdr:from>
        <xdr:to>
          <xdr:col>15</xdr:col>
          <xdr:colOff>266700</xdr:colOff>
          <xdr:row>17</xdr:row>
          <xdr:rowOff>165100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3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MX" sz="1200" b="0" i="0" u="none" strike="noStrike" baseline="0">
                  <a:solidFill>
                    <a:srgbClr val="000000"/>
                  </a:solidFill>
                  <a:latin typeface="Aptos Narrow" charset="0"/>
                </a:rPr>
                <a:t>SFDR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393700</xdr:colOff>
          <xdr:row>17</xdr:row>
          <xdr:rowOff>50800</xdr:rowOff>
        </xdr:from>
        <xdr:to>
          <xdr:col>15</xdr:col>
          <xdr:colOff>266700</xdr:colOff>
          <xdr:row>19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3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MX" sz="1200" b="0" i="0" u="none" strike="noStrike" baseline="0">
                  <a:solidFill>
                    <a:srgbClr val="000000"/>
                  </a:solidFill>
                  <a:latin typeface="Aptos Narrow" charset="0"/>
                </a:rPr>
                <a:t>SFDR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381000</xdr:colOff>
          <xdr:row>18</xdr:row>
          <xdr:rowOff>114300</xdr:rowOff>
        </xdr:from>
        <xdr:to>
          <xdr:col>15</xdr:col>
          <xdr:colOff>254000</xdr:colOff>
          <xdr:row>20</xdr:row>
          <xdr:rowOff>63500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3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MX" sz="1200" b="0" i="0" u="none" strike="noStrike" baseline="0">
                  <a:solidFill>
                    <a:srgbClr val="000000"/>
                  </a:solidFill>
                  <a:latin typeface="Aptos Narrow" charset="0"/>
                </a:rPr>
                <a:t>MSCI Europe ESG leaders</a:t>
              </a:r>
            </a:p>
          </xdr:txBody>
        </xdr:sp>
        <xdr:clientData/>
      </xdr:twoCellAnchor>
    </mc:Choice>
    <mc:Fallback/>
  </mc:AlternateContent>
  <xdr:twoCellAnchor>
    <xdr:from>
      <xdr:col>15</xdr:col>
      <xdr:colOff>596900</xdr:colOff>
      <xdr:row>13</xdr:row>
      <xdr:rowOff>177800</xdr:rowOff>
    </xdr:from>
    <xdr:to>
      <xdr:col>22</xdr:col>
      <xdr:colOff>1549400</xdr:colOff>
      <xdr:row>27</xdr:row>
      <xdr:rowOff>50800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F8729E8-1126-EC47-9B7B-7AA860E62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825498</xdr:colOff>
      <xdr:row>7</xdr:row>
      <xdr:rowOff>190500</xdr:rowOff>
    </xdr:from>
    <xdr:to>
      <xdr:col>11</xdr:col>
      <xdr:colOff>812800</xdr:colOff>
      <xdr:row>24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EB8BAA8-8158-4147-9493-E1626DEC0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12700</xdr:colOff>
      <xdr:row>26</xdr:row>
      <xdr:rowOff>12700</xdr:rowOff>
    </xdr:from>
    <xdr:to>
      <xdr:col>11</xdr:col>
      <xdr:colOff>762002</xdr:colOff>
      <xdr:row>42</xdr:row>
      <xdr:rowOff>203200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D2F945E-C356-2E4B-BDC3-DDCB3F110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31750</xdr:colOff>
      <xdr:row>44</xdr:row>
      <xdr:rowOff>88900</xdr:rowOff>
    </xdr:from>
    <xdr:to>
      <xdr:col>12</xdr:col>
      <xdr:colOff>393700</xdr:colOff>
      <xdr:row>60</xdr:row>
      <xdr:rowOff>165100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9E53C90-F463-114F-B6A7-7DA1E2B90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565150</xdr:colOff>
      <xdr:row>0</xdr:row>
      <xdr:rowOff>139700</xdr:rowOff>
    </xdr:from>
    <xdr:to>
      <xdr:col>13</xdr:col>
      <xdr:colOff>495300</xdr:colOff>
      <xdr:row>16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0FE405-D1B2-DF33-A81E-CADA1A7D1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99</xdr:row>
      <xdr:rowOff>38100</xdr:rowOff>
    </xdr:from>
    <xdr:to>
      <xdr:col>14</xdr:col>
      <xdr:colOff>273050</xdr:colOff>
      <xdr:row>115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07F7D1C-B214-8547-A85B-9344C5E7B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215900</xdr:colOff>
      <xdr:row>116</xdr:row>
      <xdr:rowOff>38100</xdr:rowOff>
    </xdr:from>
    <xdr:to>
      <xdr:col>14</xdr:col>
      <xdr:colOff>146050</xdr:colOff>
      <xdr:row>132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90A2C00-662D-504E-8404-2B866A89F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266700</xdr:colOff>
      <xdr:row>133</xdr:row>
      <xdr:rowOff>38100</xdr:rowOff>
    </xdr:from>
    <xdr:to>
      <xdr:col>14</xdr:col>
      <xdr:colOff>196850</xdr:colOff>
      <xdr:row>149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5B14DA9-6868-4941-9DED-BC5978587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101600</xdr:colOff>
      <xdr:row>149</xdr:row>
      <xdr:rowOff>127000</xdr:rowOff>
    </xdr:from>
    <xdr:to>
      <xdr:col>27</xdr:col>
      <xdr:colOff>400050</xdr:colOff>
      <xdr:row>168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CAB4238-199E-3340-89F3-1BF3E752D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304800</xdr:colOff>
      <xdr:row>151</xdr:row>
      <xdr:rowOff>76200</xdr:rowOff>
    </xdr:from>
    <xdr:to>
      <xdr:col>14</xdr:col>
      <xdr:colOff>234950</xdr:colOff>
      <xdr:row>167</xdr:row>
      <xdr:rowOff>38100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A37B761-B609-5B47-BE1D-B937DEC57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1054100</xdr:colOff>
      <xdr:row>18</xdr:row>
      <xdr:rowOff>0</xdr:rowOff>
    </xdr:from>
    <xdr:to>
      <xdr:col>10</xdr:col>
      <xdr:colOff>355600</xdr:colOff>
      <xdr:row>31</xdr:row>
      <xdr:rowOff>101600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81362223-D3B7-9C9C-6C70-740CC6438E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990600</xdr:colOff>
      <xdr:row>35</xdr:row>
      <xdr:rowOff>38100</xdr:rowOff>
    </xdr:from>
    <xdr:to>
      <xdr:col>10</xdr:col>
      <xdr:colOff>292100</xdr:colOff>
      <xdr:row>48</xdr:row>
      <xdr:rowOff>139700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680165D2-9D9A-74E5-C2B0-B978C6C3D2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965200</xdr:colOff>
      <xdr:row>52</xdr:row>
      <xdr:rowOff>25400</xdr:rowOff>
    </xdr:from>
    <xdr:to>
      <xdr:col>10</xdr:col>
      <xdr:colOff>266700</xdr:colOff>
      <xdr:row>65</xdr:row>
      <xdr:rowOff>127000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247C2E9C-1DDE-5F3C-737C-5156E17B44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1079500</xdr:colOff>
      <xdr:row>68</xdr:row>
      <xdr:rowOff>50800</xdr:rowOff>
    </xdr:from>
    <xdr:to>
      <xdr:col>10</xdr:col>
      <xdr:colOff>381000</xdr:colOff>
      <xdr:row>81</xdr:row>
      <xdr:rowOff>152400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F9BF2BC8-8C49-5958-59E3-8D6D84CE06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1117600</xdr:colOff>
      <xdr:row>84</xdr:row>
      <xdr:rowOff>76200</xdr:rowOff>
    </xdr:from>
    <xdr:to>
      <xdr:col>10</xdr:col>
      <xdr:colOff>419100</xdr:colOff>
      <xdr:row>97</xdr:row>
      <xdr:rowOff>177800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CF47FC53-2BB5-854D-2EEF-256BC3C16F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761999</xdr:colOff>
      <xdr:row>18</xdr:row>
      <xdr:rowOff>38100</xdr:rowOff>
    </xdr:from>
    <xdr:to>
      <xdr:col>17</xdr:col>
      <xdr:colOff>61951</xdr:colOff>
      <xdr:row>31</xdr:row>
      <xdr:rowOff>139700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3DBF404C-2F8E-F44F-9920-F68205A69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</xdr:col>
      <xdr:colOff>805698</xdr:colOff>
      <xdr:row>35</xdr:row>
      <xdr:rowOff>68280</xdr:rowOff>
    </xdr:from>
    <xdr:to>
      <xdr:col>16</xdr:col>
      <xdr:colOff>434940</xdr:colOff>
      <xdr:row>48</xdr:row>
      <xdr:rowOff>169880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3D30D725-5305-884B-AF17-AB9DE504C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11</xdr:col>
      <xdr:colOff>0</xdr:colOff>
      <xdr:row>52</xdr:row>
      <xdr:rowOff>50800</xdr:rowOff>
    </xdr:from>
    <xdr:to>
      <xdr:col>16</xdr:col>
      <xdr:colOff>444500</xdr:colOff>
      <xdr:row>65</xdr:row>
      <xdr:rowOff>152400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3F2963D9-F54B-AA48-B649-5D786E3C9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736599</xdr:colOff>
      <xdr:row>68</xdr:row>
      <xdr:rowOff>25400</xdr:rowOff>
    </xdr:from>
    <xdr:to>
      <xdr:col>16</xdr:col>
      <xdr:colOff>351366</xdr:colOff>
      <xdr:row>81</xdr:row>
      <xdr:rowOff>127000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4B8D10CC-A21C-B248-A678-EC196C988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114300</xdr:colOff>
      <xdr:row>84</xdr:row>
      <xdr:rowOff>127000</xdr:rowOff>
    </xdr:from>
    <xdr:to>
      <xdr:col>16</xdr:col>
      <xdr:colOff>558800</xdr:colOff>
      <xdr:row>98</xdr:row>
      <xdr:rowOff>25400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1C0DE0BD-76B8-9B4D-9969-75CB78A31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425450</xdr:colOff>
      <xdr:row>2</xdr:row>
      <xdr:rowOff>38100</xdr:rowOff>
    </xdr:from>
    <xdr:to>
      <xdr:col>22</xdr:col>
      <xdr:colOff>44450</xdr:colOff>
      <xdr:row>15</xdr:row>
      <xdr:rowOff>88900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E15FC992-8A4A-F21C-093B-91E94A970F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50800</xdr:rowOff>
    </xdr:from>
    <xdr:to>
      <xdr:col>10</xdr:col>
      <xdr:colOff>463550</xdr:colOff>
      <xdr:row>13</xdr:row>
      <xdr:rowOff>127000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FC5044D-67C2-0187-460F-776AE30878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736600</xdr:colOff>
      <xdr:row>1</xdr:row>
      <xdr:rowOff>76200</xdr:rowOff>
    </xdr:from>
    <xdr:to>
      <xdr:col>16</xdr:col>
      <xdr:colOff>444500</xdr:colOff>
      <xdr:row>13</xdr:row>
      <xdr:rowOff>139700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4455533-8181-3944-BAC5-AE309B2FF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787400</xdr:colOff>
      <xdr:row>18</xdr:row>
      <xdr:rowOff>0</xdr:rowOff>
    </xdr:from>
    <xdr:to>
      <xdr:col>10</xdr:col>
      <xdr:colOff>685800</xdr:colOff>
      <xdr:row>32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569F0CF-603C-0149-90C7-FEAE7CD42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203200</xdr:colOff>
      <xdr:row>17</xdr:row>
      <xdr:rowOff>203200</xdr:rowOff>
    </xdr:from>
    <xdr:to>
      <xdr:col>17</xdr:col>
      <xdr:colOff>101600</xdr:colOff>
      <xdr:row>32</xdr:row>
      <xdr:rowOff>63500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642E756-30AB-C340-9708-7513DEA69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762000</xdr:colOff>
      <xdr:row>33</xdr:row>
      <xdr:rowOff>12700</xdr:rowOff>
    </xdr:from>
    <xdr:to>
      <xdr:col>10</xdr:col>
      <xdr:colOff>660400</xdr:colOff>
      <xdr:row>47</xdr:row>
      <xdr:rowOff>152400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608F832-8064-054C-8ADB-3CA998774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BBD6-E909-0E4A-91F4-61B0A5F4A5EE}">
  <sheetPr codeName="Hoja1"/>
  <dimension ref="A1:E23"/>
  <sheetViews>
    <sheetView tabSelected="1" workbookViewId="0">
      <selection activeCell="E11" sqref="E11"/>
    </sheetView>
  </sheetViews>
  <sheetFormatPr baseColWidth="10" defaultRowHeight="16" x14ac:dyDescent="0.2"/>
  <cols>
    <col min="1" max="1" width="53" bestFit="1" customWidth="1"/>
    <col min="2" max="2" width="14.1640625" bestFit="1" customWidth="1"/>
    <col min="3" max="3" width="15.6640625" bestFit="1" customWidth="1"/>
  </cols>
  <sheetData>
    <row r="1" spans="1:3" x14ac:dyDescent="0.2">
      <c r="A1" s="132" t="s">
        <v>10</v>
      </c>
      <c r="B1" s="127" t="s">
        <v>15</v>
      </c>
      <c r="C1" s="128" t="s">
        <v>193</v>
      </c>
    </row>
    <row r="2" spans="1:3" x14ac:dyDescent="0.2">
      <c r="A2" s="5" t="s">
        <v>25</v>
      </c>
      <c r="B2" s="3" t="s">
        <v>26</v>
      </c>
      <c r="C2" s="129">
        <v>6</v>
      </c>
    </row>
    <row r="3" spans="1:3" x14ac:dyDescent="0.2">
      <c r="A3" s="5" t="s">
        <v>27</v>
      </c>
      <c r="B3" s="3" t="s">
        <v>28</v>
      </c>
      <c r="C3" s="129">
        <v>6</v>
      </c>
    </row>
    <row r="4" spans="1:3" x14ac:dyDescent="0.2">
      <c r="A4" s="5" t="s">
        <v>43</v>
      </c>
      <c r="B4" s="3" t="s">
        <v>44</v>
      </c>
      <c r="C4" s="129">
        <v>6</v>
      </c>
    </row>
    <row r="5" spans="1:3" x14ac:dyDescent="0.2">
      <c r="A5" s="5" t="s">
        <v>24</v>
      </c>
      <c r="B5" s="3" t="s">
        <v>23</v>
      </c>
      <c r="C5" s="129">
        <v>6</v>
      </c>
    </row>
    <row r="6" spans="1:3" x14ac:dyDescent="0.2">
      <c r="A6" s="5" t="s">
        <v>22</v>
      </c>
      <c r="B6" s="3" t="s">
        <v>21</v>
      </c>
      <c r="C6" s="129">
        <v>6</v>
      </c>
    </row>
    <row r="7" spans="1:3" x14ac:dyDescent="0.2">
      <c r="A7" s="5" t="s">
        <v>37</v>
      </c>
      <c r="B7" s="3" t="s">
        <v>38</v>
      </c>
      <c r="C7" s="129">
        <v>6</v>
      </c>
    </row>
    <row r="8" spans="1:3" x14ac:dyDescent="0.2">
      <c r="A8" s="5" t="s">
        <v>29</v>
      </c>
      <c r="B8" s="3" t="s">
        <v>30</v>
      </c>
      <c r="C8" s="129">
        <v>6</v>
      </c>
    </row>
    <row r="9" spans="1:3" x14ac:dyDescent="0.2">
      <c r="A9" s="5" t="s">
        <v>14</v>
      </c>
      <c r="B9" s="3" t="s">
        <v>16</v>
      </c>
      <c r="C9" s="129">
        <v>8</v>
      </c>
    </row>
    <row r="10" spans="1:3" x14ac:dyDescent="0.2">
      <c r="A10" s="5" t="s">
        <v>32</v>
      </c>
      <c r="B10" s="3" t="s">
        <v>33</v>
      </c>
      <c r="C10" s="129">
        <v>8</v>
      </c>
    </row>
    <row r="11" spans="1:3" x14ac:dyDescent="0.2">
      <c r="A11" s="5" t="s">
        <v>41</v>
      </c>
      <c r="B11" s="3" t="s">
        <v>42</v>
      </c>
      <c r="C11" s="129">
        <v>8</v>
      </c>
    </row>
    <row r="12" spans="1:3" x14ac:dyDescent="0.2">
      <c r="A12" s="5" t="s">
        <v>35</v>
      </c>
      <c r="B12" s="3" t="s">
        <v>36</v>
      </c>
      <c r="C12" s="129">
        <v>8</v>
      </c>
    </row>
    <row r="13" spans="1:3" x14ac:dyDescent="0.2">
      <c r="A13" s="5" t="s">
        <v>20</v>
      </c>
      <c r="B13" s="3" t="s">
        <v>19</v>
      </c>
      <c r="C13" s="129">
        <v>8</v>
      </c>
    </row>
    <row r="14" spans="1:3" x14ac:dyDescent="0.2">
      <c r="A14" s="5" t="s">
        <v>12</v>
      </c>
      <c r="B14" s="3" t="s">
        <v>18</v>
      </c>
      <c r="C14" s="129">
        <v>8</v>
      </c>
    </row>
    <row r="15" spans="1:3" x14ac:dyDescent="0.2">
      <c r="A15" s="5" t="s">
        <v>13</v>
      </c>
      <c r="B15" s="3" t="s">
        <v>17</v>
      </c>
      <c r="C15" s="129">
        <v>8</v>
      </c>
    </row>
    <row r="16" spans="1:3" x14ac:dyDescent="0.2">
      <c r="A16" s="5" t="s">
        <v>34</v>
      </c>
      <c r="B16" s="3" t="s">
        <v>31</v>
      </c>
      <c r="C16" s="129">
        <v>9</v>
      </c>
    </row>
    <row r="17" spans="1:5" x14ac:dyDescent="0.2">
      <c r="A17" s="130" t="s">
        <v>54</v>
      </c>
      <c r="B17" s="3" t="s">
        <v>55</v>
      </c>
      <c r="C17" s="129">
        <v>9</v>
      </c>
    </row>
    <row r="18" spans="1:5" x14ac:dyDescent="0.2">
      <c r="A18" s="5" t="s">
        <v>39</v>
      </c>
      <c r="B18" s="3" t="s">
        <v>40</v>
      </c>
      <c r="C18" s="129">
        <v>9</v>
      </c>
    </row>
    <row r="19" spans="1:5" x14ac:dyDescent="0.2">
      <c r="A19" s="5" t="s">
        <v>47</v>
      </c>
      <c r="B19" s="3" t="s">
        <v>46</v>
      </c>
      <c r="C19" s="129">
        <v>9</v>
      </c>
      <c r="D19" s="3"/>
      <c r="E19" s="3"/>
    </row>
    <row r="20" spans="1:5" x14ac:dyDescent="0.2">
      <c r="A20" s="5" t="s">
        <v>48</v>
      </c>
      <c r="B20" s="3" t="s">
        <v>49</v>
      </c>
      <c r="C20" s="129">
        <v>9</v>
      </c>
      <c r="D20" s="3"/>
      <c r="E20" s="3"/>
    </row>
    <row r="21" spans="1:5" x14ac:dyDescent="0.2">
      <c r="A21" s="5" t="s">
        <v>50</v>
      </c>
      <c r="B21" s="3" t="s">
        <v>51</v>
      </c>
      <c r="C21" s="129">
        <v>9</v>
      </c>
      <c r="D21" s="3"/>
      <c r="E21" s="3"/>
    </row>
    <row r="22" spans="1:5" ht="17" thickBot="1" x14ac:dyDescent="0.25">
      <c r="A22" s="6" t="s">
        <v>52</v>
      </c>
      <c r="B22" s="2" t="s">
        <v>53</v>
      </c>
      <c r="C22" s="131">
        <v>9</v>
      </c>
      <c r="D22" s="3"/>
      <c r="E22" s="3"/>
    </row>
    <row r="23" spans="1:5" x14ac:dyDescent="0.2">
      <c r="A23" s="3" t="s">
        <v>215</v>
      </c>
      <c r="B23" s="178">
        <v>0</v>
      </c>
      <c r="C23" s="178">
        <v>0</v>
      </c>
      <c r="D23" s="3"/>
      <c r="E2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FAF46-9A5B-1743-B353-00DE5036B740}">
  <sheetPr codeName="Hoja2"/>
  <dimension ref="A1:U118"/>
  <sheetViews>
    <sheetView zoomScaleNormal="100" workbookViewId="0">
      <pane ySplit="1" topLeftCell="A2" activePane="bottomLeft" state="frozen"/>
      <selection pane="bottomLeft" activeCell="H122" sqref="H122"/>
    </sheetView>
  </sheetViews>
  <sheetFormatPr baseColWidth="10" defaultRowHeight="16" x14ac:dyDescent="0.2"/>
  <cols>
    <col min="1" max="1" width="10.83203125" style="13"/>
    <col min="2" max="2" width="53.5" style="13" bestFit="1" customWidth="1"/>
    <col min="3" max="3" width="8.5" style="13" customWidth="1"/>
    <col min="4" max="4" width="10.83203125" style="13"/>
    <col min="5" max="5" width="10.83203125" style="13" bestFit="1" customWidth="1"/>
    <col min="6" max="6" width="25.5" style="13" bestFit="1" customWidth="1"/>
    <col min="7" max="7" width="21.5" style="13" bestFit="1" customWidth="1"/>
    <col min="8" max="8" width="28.33203125" style="13" bestFit="1" customWidth="1"/>
    <col min="9" max="9" width="10.83203125" style="13"/>
    <col min="10" max="10" width="10.6640625" style="13" bestFit="1" customWidth="1"/>
    <col min="11" max="11" width="19" style="13" bestFit="1" customWidth="1"/>
    <col min="12" max="12" width="12.33203125" style="13" bestFit="1" customWidth="1"/>
    <col min="13" max="13" width="28.83203125" style="13" bestFit="1" customWidth="1"/>
    <col min="14" max="14" width="10.83203125" style="13"/>
    <col min="15" max="15" width="13.1640625" style="13" bestFit="1" customWidth="1"/>
    <col min="16" max="16" width="10.83203125" style="13"/>
    <col min="17" max="17" width="12.5" style="13" bestFit="1" customWidth="1"/>
    <col min="18" max="18" width="10.83203125" style="13"/>
    <col min="19" max="19" width="20.83203125" style="13" bestFit="1" customWidth="1"/>
    <col min="20" max="16384" width="10.83203125" style="13"/>
  </cols>
  <sheetData>
    <row r="1" spans="1:21" s="11" customFormat="1" ht="19" thickBot="1" x14ac:dyDescent="0.3">
      <c r="A1" s="7" t="s">
        <v>59</v>
      </c>
      <c r="B1" s="8" t="s">
        <v>56</v>
      </c>
      <c r="C1" s="8" t="s">
        <v>45</v>
      </c>
      <c r="D1" s="8" t="s">
        <v>57</v>
      </c>
      <c r="E1" s="9" t="s">
        <v>58</v>
      </c>
      <c r="F1" s="7" t="s">
        <v>60</v>
      </c>
      <c r="G1" s="8" t="s">
        <v>0</v>
      </c>
      <c r="H1" s="8" t="s">
        <v>2</v>
      </c>
      <c r="I1" s="8" t="s">
        <v>61</v>
      </c>
      <c r="J1" s="8" t="s">
        <v>1</v>
      </c>
      <c r="K1" s="8" t="s">
        <v>3</v>
      </c>
      <c r="L1" s="8" t="s">
        <v>4</v>
      </c>
      <c r="M1" s="8" t="s">
        <v>62</v>
      </c>
      <c r="N1" s="8" t="s">
        <v>5</v>
      </c>
      <c r="O1" s="8" t="s">
        <v>63</v>
      </c>
      <c r="P1" s="8" t="s">
        <v>6</v>
      </c>
      <c r="Q1" s="8" t="s">
        <v>11</v>
      </c>
      <c r="R1" s="8" t="s">
        <v>7</v>
      </c>
      <c r="S1" s="10" t="s">
        <v>9</v>
      </c>
      <c r="T1" s="9" t="s">
        <v>8</v>
      </c>
    </row>
    <row r="2" spans="1:21" x14ac:dyDescent="0.2">
      <c r="A2" s="12">
        <v>2023</v>
      </c>
      <c r="B2" s="3" t="s">
        <v>25</v>
      </c>
      <c r="C2" s="14">
        <v>6</v>
      </c>
      <c r="D2" s="19">
        <v>0.27910000000000001</v>
      </c>
      <c r="E2" s="19">
        <v>0.1689195976228671</v>
      </c>
      <c r="F2" s="20">
        <v>0</v>
      </c>
      <c r="G2" s="19">
        <v>0.1237</v>
      </c>
      <c r="H2" s="19">
        <v>0</v>
      </c>
      <c r="I2" s="19">
        <v>4.41E-2</v>
      </c>
      <c r="J2" s="19">
        <v>0.22109999999999999</v>
      </c>
      <c r="K2" s="19">
        <v>4.2700000000000002E-2</v>
      </c>
      <c r="L2" s="19">
        <v>0.24430000000000002</v>
      </c>
      <c r="M2" s="19">
        <v>0.19539999999999999</v>
      </c>
      <c r="N2" s="19">
        <v>4.6100000000000002E-2</v>
      </c>
      <c r="O2" s="21">
        <v>4.0099999999999997E-2</v>
      </c>
      <c r="P2" s="19">
        <v>0</v>
      </c>
      <c r="Q2" s="19">
        <f>SUM(F2:P2)</f>
        <v>0.95750000000000013</v>
      </c>
      <c r="R2" s="19">
        <v>0</v>
      </c>
      <c r="S2" s="22">
        <v>4.2500000000000003E-2</v>
      </c>
      <c r="T2" s="23">
        <f>SUM(Q2:S2)</f>
        <v>1.0000000000000002</v>
      </c>
    </row>
    <row r="3" spans="1:21" x14ac:dyDescent="0.2">
      <c r="A3" s="12">
        <v>2022</v>
      </c>
      <c r="B3" s="3" t="s">
        <v>25</v>
      </c>
      <c r="C3" s="14">
        <v>6</v>
      </c>
      <c r="D3" s="24">
        <v>-0.13880000000000001</v>
      </c>
      <c r="E3" s="19">
        <v>0.27826224085106466</v>
      </c>
      <c r="F3" s="20">
        <v>0</v>
      </c>
      <c r="G3" s="22">
        <v>0.17299999999999999</v>
      </c>
      <c r="H3" s="22">
        <v>0</v>
      </c>
      <c r="I3" s="22">
        <v>4.6699999999999998E-2</v>
      </c>
      <c r="J3" s="22">
        <v>0.28310000000000002</v>
      </c>
      <c r="K3" s="22">
        <v>4.4600000000000001E-2</v>
      </c>
      <c r="L3" s="22">
        <v>0.17050000000000001</v>
      </c>
      <c r="M3" s="22">
        <v>0.1638</v>
      </c>
      <c r="N3" s="22">
        <v>8.5500000000000007E-2</v>
      </c>
      <c r="O3" s="22">
        <v>0</v>
      </c>
      <c r="P3" s="21">
        <v>0</v>
      </c>
      <c r="Q3" s="19">
        <f>SUM(F3:P3)</f>
        <v>0.96719999999999995</v>
      </c>
      <c r="R3" s="19">
        <v>0</v>
      </c>
      <c r="S3" s="22">
        <v>3.2800000000000003E-2</v>
      </c>
      <c r="T3" s="23">
        <f>SUM(Q3:S3)</f>
        <v>1</v>
      </c>
      <c r="U3" s="16"/>
    </row>
    <row r="4" spans="1:21" x14ac:dyDescent="0.2">
      <c r="A4" s="12">
        <v>2021</v>
      </c>
      <c r="B4" s="3" t="s">
        <v>25</v>
      </c>
      <c r="C4" s="14">
        <v>6</v>
      </c>
      <c r="D4" s="19">
        <v>0.27079999999999999</v>
      </c>
      <c r="E4" s="19">
        <v>0.16624362291077865</v>
      </c>
      <c r="F4" s="20">
        <v>0</v>
      </c>
      <c r="G4" s="22">
        <v>0.15570000000000001</v>
      </c>
      <c r="H4" s="22">
        <v>4.2999999999999997E-2</v>
      </c>
      <c r="I4" s="22">
        <v>4.82E-2</v>
      </c>
      <c r="J4" s="22">
        <v>0.26869999999999999</v>
      </c>
      <c r="K4" s="22">
        <v>4.4900000000000002E-2</v>
      </c>
      <c r="L4" s="22">
        <v>0.1991</v>
      </c>
      <c r="M4" s="22">
        <v>8.270000000000001E-2</v>
      </c>
      <c r="N4" s="22">
        <v>7.5899999999999995E-2</v>
      </c>
      <c r="O4" s="22">
        <v>3.5499999999999997E-2</v>
      </c>
      <c r="P4" s="22">
        <v>0</v>
      </c>
      <c r="Q4" s="22">
        <f t="shared" ref="Q4" si="0">SUM(F4:P4)</f>
        <v>0.95369999999999999</v>
      </c>
      <c r="R4" s="22">
        <v>0</v>
      </c>
      <c r="S4" s="22">
        <v>4.6300000000000001E-2</v>
      </c>
      <c r="T4" s="23">
        <f t="shared" ref="T4:T6" si="1">SUM(Q4:S4)</f>
        <v>1</v>
      </c>
    </row>
    <row r="5" spans="1:21" x14ac:dyDescent="0.2">
      <c r="A5" s="12">
        <v>2020</v>
      </c>
      <c r="B5" s="3" t="s">
        <v>25</v>
      </c>
      <c r="C5" s="14">
        <v>6</v>
      </c>
      <c r="D5" s="25">
        <v>-0.16170000000000001</v>
      </c>
      <c r="E5" s="19">
        <v>0.42772179609550692</v>
      </c>
      <c r="F5" s="20">
        <v>6.480000000000001E-2</v>
      </c>
      <c r="G5" s="22">
        <v>3.7599999999999995E-2</v>
      </c>
      <c r="H5" s="22">
        <v>8.9200000000000002E-2</v>
      </c>
      <c r="I5" s="22">
        <v>0.12089999999999999</v>
      </c>
      <c r="J5" s="22">
        <v>0.33050000000000002</v>
      </c>
      <c r="K5" s="22">
        <v>0</v>
      </c>
      <c r="L5" s="22">
        <v>0.15890000000000001</v>
      </c>
      <c r="M5" s="22">
        <v>2.7200000000000002E-2</v>
      </c>
      <c r="N5" s="22">
        <v>7.3599999999999999E-2</v>
      </c>
      <c r="O5" s="22">
        <v>3.7400000000000003E-2</v>
      </c>
      <c r="P5" s="22">
        <v>0</v>
      </c>
      <c r="Q5" s="22">
        <f>SUM(F5:P5)</f>
        <v>0.94010000000000005</v>
      </c>
      <c r="R5" s="22">
        <v>0</v>
      </c>
      <c r="S5" s="22">
        <v>5.9900000000000002E-2</v>
      </c>
      <c r="T5" s="23">
        <f t="shared" si="1"/>
        <v>1</v>
      </c>
    </row>
    <row r="6" spans="1:21" ht="17" thickBot="1" x14ac:dyDescent="0.25">
      <c r="A6" s="17">
        <v>2019</v>
      </c>
      <c r="B6" s="2" t="s">
        <v>25</v>
      </c>
      <c r="C6" s="18">
        <v>6</v>
      </c>
      <c r="D6" s="26">
        <v>0.33850000000000002</v>
      </c>
      <c r="E6" s="26">
        <v>0.17495447774341238</v>
      </c>
      <c r="F6" s="27">
        <v>7.17E-2</v>
      </c>
      <c r="G6" s="26">
        <v>8.0699999999999994E-2</v>
      </c>
      <c r="H6" s="26">
        <v>0</v>
      </c>
      <c r="I6" s="26">
        <v>8.0100000000000005E-2</v>
      </c>
      <c r="J6" s="26">
        <v>0.4168</v>
      </c>
      <c r="K6" s="26">
        <v>4.1700000000000001E-2</v>
      </c>
      <c r="L6" s="26">
        <v>0.1134</v>
      </c>
      <c r="M6" s="26">
        <v>3.9899999999999998E-2</v>
      </c>
      <c r="N6" s="26">
        <v>7.9799999999999996E-2</v>
      </c>
      <c r="O6" s="26">
        <v>4.0300000000000002E-2</v>
      </c>
      <c r="P6" s="26">
        <v>0</v>
      </c>
      <c r="Q6" s="26">
        <f>SUM(F6:P6)</f>
        <v>0.96440000000000003</v>
      </c>
      <c r="R6" s="26">
        <v>0</v>
      </c>
      <c r="S6" s="26">
        <v>3.56E-2</v>
      </c>
      <c r="T6" s="28">
        <f t="shared" si="1"/>
        <v>1</v>
      </c>
    </row>
    <row r="7" spans="1:21" x14ac:dyDescent="0.2">
      <c r="A7" s="12">
        <v>2023</v>
      </c>
      <c r="B7" s="3" t="s">
        <v>27</v>
      </c>
      <c r="C7" s="14">
        <v>6</v>
      </c>
      <c r="D7" s="19">
        <v>0.23139999999999999</v>
      </c>
      <c r="E7" s="19">
        <v>0.15880075486319037</v>
      </c>
      <c r="F7" s="20">
        <v>0</v>
      </c>
      <c r="G7" s="19">
        <v>0</v>
      </c>
      <c r="H7" s="19">
        <v>0</v>
      </c>
      <c r="I7" s="19">
        <v>0</v>
      </c>
      <c r="J7" s="19">
        <v>0.35049999999999998</v>
      </c>
      <c r="K7" s="19">
        <v>0</v>
      </c>
      <c r="L7" s="19">
        <v>0.17070000000000002</v>
      </c>
      <c r="M7" s="19">
        <v>8.9200000000000002E-2</v>
      </c>
      <c r="N7" s="19">
        <v>2.9399999999999999E-2</v>
      </c>
      <c r="O7" s="21">
        <v>0.19</v>
      </c>
      <c r="P7" s="19">
        <v>0.14130000000000001</v>
      </c>
      <c r="Q7" s="19">
        <f>SUM(F7:P7)</f>
        <v>0.97110000000000007</v>
      </c>
      <c r="R7" s="19">
        <v>0</v>
      </c>
      <c r="S7" s="22">
        <v>2.8899999999999999E-2</v>
      </c>
      <c r="T7" s="23">
        <f>SUM(Q7:S7)</f>
        <v>1</v>
      </c>
    </row>
    <row r="8" spans="1:21" x14ac:dyDescent="0.2">
      <c r="A8" s="12">
        <v>2022</v>
      </c>
      <c r="B8" s="3" t="s">
        <v>27</v>
      </c>
      <c r="C8" s="14">
        <v>6</v>
      </c>
      <c r="D8" s="24">
        <v>-2E-3</v>
      </c>
      <c r="E8" s="19">
        <v>0.21921035401039995</v>
      </c>
      <c r="F8" s="20">
        <v>5.6399999999999999E-2</v>
      </c>
      <c r="G8" s="22">
        <v>3.2000000000000001E-2</v>
      </c>
      <c r="H8" s="22">
        <v>0</v>
      </c>
      <c r="I8" s="22">
        <v>0</v>
      </c>
      <c r="J8" s="22">
        <v>0.38850000000000001</v>
      </c>
      <c r="K8" s="22">
        <v>0</v>
      </c>
      <c r="L8" s="22">
        <v>0.1716</v>
      </c>
      <c r="M8" s="22">
        <v>0.09</v>
      </c>
      <c r="N8" s="22">
        <v>3.1300000000000001E-2</v>
      </c>
      <c r="O8" s="22">
        <v>0.18479999999999999</v>
      </c>
      <c r="P8" s="21">
        <v>0</v>
      </c>
      <c r="Q8" s="19">
        <f>SUM(F8:P8)</f>
        <v>0.95459999999999989</v>
      </c>
      <c r="R8" s="19">
        <v>0</v>
      </c>
      <c r="S8" s="22">
        <v>4.5400000000000003E-2</v>
      </c>
      <c r="T8" s="23">
        <f>SUM(Q8:S8)</f>
        <v>0.99999999999999989</v>
      </c>
      <c r="U8" s="16"/>
    </row>
    <row r="9" spans="1:21" x14ac:dyDescent="0.2">
      <c r="A9" s="12">
        <v>2021</v>
      </c>
      <c r="B9" s="3" t="s">
        <v>27</v>
      </c>
      <c r="C9" s="14">
        <v>6</v>
      </c>
      <c r="D9" s="19">
        <v>7.4800000000000005E-2</v>
      </c>
      <c r="E9" s="19">
        <v>0.17687282379550948</v>
      </c>
      <c r="F9" s="20">
        <v>8.5800000000000001E-2</v>
      </c>
      <c r="G9" s="22">
        <v>4.3299999999999998E-2</v>
      </c>
      <c r="H9" s="22">
        <v>0</v>
      </c>
      <c r="I9" s="22">
        <v>4.1000000000000002E-2</v>
      </c>
      <c r="J9" s="22">
        <v>0.32890000000000003</v>
      </c>
      <c r="K9" s="22">
        <v>0</v>
      </c>
      <c r="L9" s="22">
        <v>0.20450000000000002</v>
      </c>
      <c r="M9" s="22">
        <v>3.1899999999999998E-2</v>
      </c>
      <c r="N9" s="22">
        <v>4.3200000000000002E-2</v>
      </c>
      <c r="O9" s="22">
        <v>0.17610000000000001</v>
      </c>
      <c r="P9" s="22">
        <v>0</v>
      </c>
      <c r="Q9" s="22">
        <f t="shared" ref="Q9:Q10" si="2">SUM(F9:P9)</f>
        <v>0.9547000000000001</v>
      </c>
      <c r="R9" s="22">
        <v>0</v>
      </c>
      <c r="S9" s="22">
        <v>4.53E-2</v>
      </c>
      <c r="T9" s="23">
        <f t="shared" ref="T9:T11" si="3">SUM(Q9:S9)</f>
        <v>1</v>
      </c>
    </row>
    <row r="10" spans="1:21" x14ac:dyDescent="0.2">
      <c r="A10" s="12">
        <v>2020</v>
      </c>
      <c r="B10" s="3" t="s">
        <v>27</v>
      </c>
      <c r="C10" s="14">
        <v>6</v>
      </c>
      <c r="D10" s="25">
        <v>-0.28770000000000001</v>
      </c>
      <c r="E10" s="19">
        <v>0.42136672872772263</v>
      </c>
      <c r="F10" s="20">
        <v>9.1700000000000004E-2</v>
      </c>
      <c r="G10" s="22">
        <v>4.3499999999999997E-2</v>
      </c>
      <c r="H10" s="22">
        <v>0</v>
      </c>
      <c r="I10" s="22">
        <v>3.5700000000000003E-2</v>
      </c>
      <c r="J10" s="22">
        <v>0.37469999999999998</v>
      </c>
      <c r="K10" s="22">
        <v>0</v>
      </c>
      <c r="L10" s="22">
        <v>0.13850000000000001</v>
      </c>
      <c r="M10" s="22">
        <v>3.7199999999999997E-2</v>
      </c>
      <c r="N10" s="22">
        <v>8.030000000000001E-2</v>
      </c>
      <c r="O10" s="22">
        <v>0.16750000000000001</v>
      </c>
      <c r="P10" s="22">
        <v>0</v>
      </c>
      <c r="Q10" s="22">
        <f t="shared" si="2"/>
        <v>0.96909999999999996</v>
      </c>
      <c r="R10" s="22">
        <v>0</v>
      </c>
      <c r="S10" s="22">
        <v>3.09E-2</v>
      </c>
      <c r="T10" s="23">
        <f t="shared" si="3"/>
        <v>1</v>
      </c>
    </row>
    <row r="11" spans="1:21" ht="17" thickBot="1" x14ac:dyDescent="0.25">
      <c r="A11" s="17">
        <v>2019</v>
      </c>
      <c r="B11" s="2" t="s">
        <v>27</v>
      </c>
      <c r="C11" s="18">
        <v>6</v>
      </c>
      <c r="D11" s="26">
        <v>2.07E-2</v>
      </c>
      <c r="E11" s="26">
        <v>0.16222929022763197</v>
      </c>
      <c r="F11" s="27">
        <v>9.5799999999999996E-2</v>
      </c>
      <c r="G11" s="26">
        <v>3.1099999999999999E-2</v>
      </c>
      <c r="H11" s="26">
        <v>0</v>
      </c>
      <c r="I11" s="26">
        <v>0</v>
      </c>
      <c r="J11" s="26">
        <v>0.34329999999999999</v>
      </c>
      <c r="K11" s="26">
        <v>0</v>
      </c>
      <c r="L11" s="26">
        <v>0.1764</v>
      </c>
      <c r="M11" s="26">
        <v>4.6699999999999998E-2</v>
      </c>
      <c r="N11" s="26">
        <v>7.4099999999999999E-2</v>
      </c>
      <c r="O11" s="26">
        <v>0.18859999999999999</v>
      </c>
      <c r="P11" s="26">
        <v>0</v>
      </c>
      <c r="Q11" s="26">
        <f>SUM(F11:P11)</f>
        <v>0.95599999999999985</v>
      </c>
      <c r="R11" s="26">
        <v>0</v>
      </c>
      <c r="S11" s="26">
        <v>4.3999999999999997E-2</v>
      </c>
      <c r="T11" s="28">
        <f t="shared" si="3"/>
        <v>0.99999999999999989</v>
      </c>
    </row>
    <row r="12" spans="1:21" x14ac:dyDescent="0.2">
      <c r="A12" s="12">
        <v>2023</v>
      </c>
      <c r="B12" s="3" t="s">
        <v>43</v>
      </c>
      <c r="C12" s="14">
        <v>6</v>
      </c>
      <c r="D12" s="19">
        <v>0.1135</v>
      </c>
      <c r="E12" s="19">
        <v>0.10772175473143729</v>
      </c>
      <c r="F12" s="20">
        <v>6.2899999999999998E-2</v>
      </c>
      <c r="G12" s="19">
        <v>0.18840000000000001</v>
      </c>
      <c r="H12" s="19">
        <v>9.1499999999999998E-2</v>
      </c>
      <c r="I12" s="19">
        <v>5.0999999999999997E-2</v>
      </c>
      <c r="J12" s="19">
        <v>0.1426</v>
      </c>
      <c r="K12" s="19">
        <v>8.2000000000000003E-2</v>
      </c>
      <c r="L12" s="19">
        <v>0.1138</v>
      </c>
      <c r="M12" s="19">
        <v>4.5699999999999998E-2</v>
      </c>
      <c r="N12" s="19">
        <v>9.169999999999999E-2</v>
      </c>
      <c r="O12" s="21">
        <v>1.4800000000000001E-2</v>
      </c>
      <c r="P12" s="19">
        <v>4.7199999999999999E-2</v>
      </c>
      <c r="Q12" s="19">
        <f>SUM(F12:P12)</f>
        <v>0.93159999999999998</v>
      </c>
      <c r="R12" s="19">
        <v>0</v>
      </c>
      <c r="S12" s="22">
        <v>6.8400000000000002E-2</v>
      </c>
      <c r="T12" s="23">
        <f>SUM(Q12:S12)</f>
        <v>1</v>
      </c>
    </row>
    <row r="13" spans="1:21" x14ac:dyDescent="0.2">
      <c r="A13" s="12">
        <v>2022</v>
      </c>
      <c r="B13" s="3" t="s">
        <v>43</v>
      </c>
      <c r="C13" s="14">
        <v>6</v>
      </c>
      <c r="D13" s="24">
        <v>-1.14E-2</v>
      </c>
      <c r="E13" s="19">
        <v>0.16172354851468354</v>
      </c>
      <c r="F13" s="20">
        <v>9.06E-2</v>
      </c>
      <c r="G13" s="22">
        <v>0.15820000000000001</v>
      </c>
      <c r="H13" s="22">
        <v>7.4999999999999997E-2</v>
      </c>
      <c r="I13" s="22">
        <v>6.2799999999999995E-2</v>
      </c>
      <c r="J13" s="22">
        <v>0.22739999999999999</v>
      </c>
      <c r="K13" s="22">
        <v>4.65E-2</v>
      </c>
      <c r="L13" s="22">
        <v>0.1419</v>
      </c>
      <c r="M13" s="22">
        <v>3.2399999999999998E-2</v>
      </c>
      <c r="N13" s="22">
        <v>9.4300000000000009E-2</v>
      </c>
      <c r="O13" s="22">
        <v>0</v>
      </c>
      <c r="P13" s="21">
        <v>3.9199999999999999E-2</v>
      </c>
      <c r="Q13" s="19">
        <f>SUM(F13:P13)</f>
        <v>0.96830000000000016</v>
      </c>
      <c r="R13" s="19">
        <v>0</v>
      </c>
      <c r="S13" s="22">
        <v>3.1699999999999999E-2</v>
      </c>
      <c r="T13" s="23">
        <f>SUM(Q13:S13)</f>
        <v>1.0000000000000002</v>
      </c>
      <c r="U13" s="16"/>
    </row>
    <row r="14" spans="1:21" x14ac:dyDescent="0.2">
      <c r="A14" s="12">
        <v>2021</v>
      </c>
      <c r="B14" s="3" t="s">
        <v>43</v>
      </c>
      <c r="C14" s="14">
        <v>6</v>
      </c>
      <c r="D14" s="19">
        <v>0.2157</v>
      </c>
      <c r="E14" s="19">
        <v>0.11536556142554905</v>
      </c>
      <c r="F14" s="20">
        <v>3.0800000000000001E-2</v>
      </c>
      <c r="G14" s="22">
        <v>0.1331</v>
      </c>
      <c r="H14" s="22">
        <v>6.6199999999999995E-2</v>
      </c>
      <c r="I14" s="22">
        <v>4.3900000000000002E-2</v>
      </c>
      <c r="J14" s="22">
        <v>0.19400000000000001</v>
      </c>
      <c r="K14" s="22">
        <v>4.8500000000000001E-2</v>
      </c>
      <c r="L14" s="22">
        <v>0.1326</v>
      </c>
      <c r="M14" s="22">
        <v>9.01E-2</v>
      </c>
      <c r="N14" s="22">
        <v>0.1401</v>
      </c>
      <c r="O14" s="22">
        <v>0</v>
      </c>
      <c r="P14" s="22">
        <v>5.4399999999999997E-2</v>
      </c>
      <c r="Q14" s="22">
        <f t="shared" ref="Q14:Q15" si="4">SUM(F14:P14)</f>
        <v>0.93369999999999997</v>
      </c>
      <c r="R14" s="22">
        <v>0</v>
      </c>
      <c r="S14" s="22">
        <v>6.6299999999999998E-2</v>
      </c>
      <c r="T14" s="23">
        <f t="shared" ref="T14:T16" si="5">SUM(Q14:S14)</f>
        <v>1</v>
      </c>
    </row>
    <row r="15" spans="1:21" x14ac:dyDescent="0.2">
      <c r="A15" s="12">
        <v>2020</v>
      </c>
      <c r="B15" s="3" t="s">
        <v>43</v>
      </c>
      <c r="C15" s="14">
        <v>6</v>
      </c>
      <c r="D15" s="25">
        <v>-7.8E-2</v>
      </c>
      <c r="E15" s="19">
        <v>0.29956431255490906</v>
      </c>
      <c r="F15" s="20">
        <v>3.15E-2</v>
      </c>
      <c r="G15" s="22">
        <v>0.1032</v>
      </c>
      <c r="H15" s="22">
        <v>4.0099999999999997E-2</v>
      </c>
      <c r="I15" s="22">
        <v>5.4600000000000003E-2</v>
      </c>
      <c r="J15" s="22">
        <v>0.1469</v>
      </c>
      <c r="K15" s="22">
        <v>5.04E-2</v>
      </c>
      <c r="L15" s="22">
        <v>0.12770000000000001</v>
      </c>
      <c r="M15" s="22">
        <v>6.54E-2</v>
      </c>
      <c r="N15" s="22">
        <v>0.18839999999999998</v>
      </c>
      <c r="O15" s="22">
        <v>0</v>
      </c>
      <c r="P15" s="22">
        <v>3.2500000000000001E-2</v>
      </c>
      <c r="Q15" s="22">
        <f t="shared" si="4"/>
        <v>0.8407</v>
      </c>
      <c r="R15" s="22">
        <v>0</v>
      </c>
      <c r="S15" s="22">
        <v>0.1593</v>
      </c>
      <c r="T15" s="23">
        <f t="shared" si="5"/>
        <v>1</v>
      </c>
    </row>
    <row r="16" spans="1:21" ht="17" thickBot="1" x14ac:dyDescent="0.25">
      <c r="A16" s="17">
        <v>2019</v>
      </c>
      <c r="B16" s="2" t="s">
        <v>43</v>
      </c>
      <c r="C16" s="18">
        <v>6</v>
      </c>
      <c r="D16" s="26">
        <v>0.2339</v>
      </c>
      <c r="E16" s="26">
        <v>0.12946062356491433</v>
      </c>
      <c r="F16" s="27">
        <v>3.5000000000000003E-2</v>
      </c>
      <c r="G16" s="26">
        <v>0.12109999999999999</v>
      </c>
      <c r="H16" s="26">
        <v>3.5499999999999997E-2</v>
      </c>
      <c r="I16" s="26">
        <v>0.1037</v>
      </c>
      <c r="J16" s="26">
        <v>0.16970000000000002</v>
      </c>
      <c r="K16" s="26">
        <v>2.2200000000000001E-2</v>
      </c>
      <c r="L16" s="26">
        <v>0.1419</v>
      </c>
      <c r="M16" s="26">
        <v>6.1600000000000002E-2</v>
      </c>
      <c r="N16" s="26">
        <v>0.16830000000000001</v>
      </c>
      <c r="O16" s="26">
        <v>0</v>
      </c>
      <c r="P16" s="26">
        <v>3.1399999999999997E-2</v>
      </c>
      <c r="Q16" s="26">
        <f>SUM(F16:P16)</f>
        <v>0.89039999999999997</v>
      </c>
      <c r="R16" s="26">
        <v>0</v>
      </c>
      <c r="S16" s="26">
        <v>0.1096</v>
      </c>
      <c r="T16" s="28">
        <f t="shared" si="5"/>
        <v>1</v>
      </c>
    </row>
    <row r="17" spans="1:21" x14ac:dyDescent="0.2">
      <c r="A17" s="12">
        <v>2023</v>
      </c>
      <c r="B17" s="3" t="s">
        <v>24</v>
      </c>
      <c r="C17" s="14">
        <v>6</v>
      </c>
      <c r="D17" s="19">
        <v>0.1507</v>
      </c>
      <c r="E17" s="19">
        <v>0.14002838542398197</v>
      </c>
      <c r="F17" s="20">
        <v>6.3E-2</v>
      </c>
      <c r="G17" s="19">
        <v>0.14179999999999998</v>
      </c>
      <c r="H17" s="19">
        <v>9.9599999999999994E-2</v>
      </c>
      <c r="I17" s="19">
        <v>4.8899999999999999E-2</v>
      </c>
      <c r="J17" s="19">
        <v>0.18340000000000001</v>
      </c>
      <c r="K17" s="19">
        <v>2.24E-2</v>
      </c>
      <c r="L17" s="19">
        <v>0.15300000000000002</v>
      </c>
      <c r="M17" s="19">
        <v>0.18690000000000004</v>
      </c>
      <c r="N17" s="19">
        <v>7.1300000000000002E-2</v>
      </c>
      <c r="O17" s="21">
        <v>0</v>
      </c>
      <c r="P17" s="19">
        <v>2.76E-2</v>
      </c>
      <c r="Q17" s="19">
        <f>SUM(F17:P17)</f>
        <v>0.99790000000000001</v>
      </c>
      <c r="R17" s="19">
        <v>2.0999999999999999E-3</v>
      </c>
      <c r="S17" s="22">
        <v>0</v>
      </c>
      <c r="T17" s="23">
        <f>SUM(Q17:S17)</f>
        <v>1</v>
      </c>
    </row>
    <row r="18" spans="1:21" x14ac:dyDescent="0.2">
      <c r="A18" s="12">
        <v>2022</v>
      </c>
      <c r="B18" s="3" t="s">
        <v>24</v>
      </c>
      <c r="C18" s="14">
        <v>6</v>
      </c>
      <c r="D18" s="24">
        <v>-0.1207</v>
      </c>
      <c r="E18" s="19">
        <v>0.22999761148604206</v>
      </c>
      <c r="F18" s="20">
        <v>6.4799999999999996E-2</v>
      </c>
      <c r="G18" s="22">
        <v>0.16669999999999999</v>
      </c>
      <c r="H18" s="22">
        <v>6.5699999999999995E-2</v>
      </c>
      <c r="I18" s="22">
        <v>5.8599999999999999E-2</v>
      </c>
      <c r="J18" s="22">
        <v>0.18109999999999998</v>
      </c>
      <c r="K18" s="22">
        <v>5.3999999999999999E-2</v>
      </c>
      <c r="L18" s="22">
        <v>0.1198</v>
      </c>
      <c r="M18" s="22">
        <v>0.1827</v>
      </c>
      <c r="N18" s="22">
        <v>6.9199999999999998E-2</v>
      </c>
      <c r="O18" s="22">
        <v>0</v>
      </c>
      <c r="P18" s="21">
        <v>3.5099999999999999E-2</v>
      </c>
      <c r="Q18" s="19">
        <f>SUM(F18:P18)</f>
        <v>0.99770000000000003</v>
      </c>
      <c r="R18" s="19">
        <v>2.3E-3</v>
      </c>
      <c r="S18" s="22">
        <v>0</v>
      </c>
      <c r="T18" s="23">
        <f>SUM(Q18:S18)</f>
        <v>1</v>
      </c>
      <c r="U18" s="16"/>
    </row>
    <row r="19" spans="1:21" x14ac:dyDescent="0.2">
      <c r="A19" s="12">
        <v>2021</v>
      </c>
      <c r="B19" s="3" t="s">
        <v>24</v>
      </c>
      <c r="C19" s="14">
        <v>6</v>
      </c>
      <c r="D19" s="19">
        <v>0.22459999999999999</v>
      </c>
      <c r="E19" s="19">
        <v>0.14068077691967984</v>
      </c>
      <c r="F19" s="20">
        <v>5.6000000000000001E-2</v>
      </c>
      <c r="G19" s="22">
        <v>0.125</v>
      </c>
      <c r="H19" s="22">
        <v>9.8799999999999999E-2</v>
      </c>
      <c r="I19" s="22">
        <v>3.4299999999999997E-2</v>
      </c>
      <c r="J19" s="22">
        <v>0.14909999999999998</v>
      </c>
      <c r="K19" s="22">
        <v>0.06</v>
      </c>
      <c r="L19" s="22">
        <v>0.15610000000000002</v>
      </c>
      <c r="M19" s="22">
        <v>0.15579999999999999</v>
      </c>
      <c r="N19" s="22">
        <v>9.2499999999999999E-2</v>
      </c>
      <c r="O19" s="22">
        <v>0</v>
      </c>
      <c r="P19" s="22">
        <v>7.3599999999999999E-2</v>
      </c>
      <c r="Q19" s="22">
        <f t="shared" ref="Q19:Q20" si="6">SUM(F19:P19)</f>
        <v>1.0011999999999999</v>
      </c>
      <c r="R19" s="22">
        <v>0</v>
      </c>
      <c r="S19" s="22">
        <v>-1.1999999999999999E-3</v>
      </c>
      <c r="T19" s="23">
        <f t="shared" ref="T19:T21" si="7">SUM(Q19:S19)</f>
        <v>0.99999999999999989</v>
      </c>
    </row>
    <row r="20" spans="1:21" x14ac:dyDescent="0.2">
      <c r="A20" s="12">
        <v>2020</v>
      </c>
      <c r="B20" s="3" t="s">
        <v>24</v>
      </c>
      <c r="C20" s="14">
        <v>6</v>
      </c>
      <c r="D20" s="25">
        <v>3.44E-2</v>
      </c>
      <c r="E20" s="19">
        <v>0.27025489263578162</v>
      </c>
      <c r="F20" s="20">
        <v>6.3099999999999989E-2</v>
      </c>
      <c r="G20" s="22">
        <v>0.1177</v>
      </c>
      <c r="H20" s="22">
        <v>7.4200000000000002E-2</v>
      </c>
      <c r="I20" s="22">
        <v>2.6800000000000001E-2</v>
      </c>
      <c r="J20" s="22">
        <v>0.1142</v>
      </c>
      <c r="K20" s="22">
        <v>7.959999999999999E-2</v>
      </c>
      <c r="L20" s="22">
        <v>0.14380000000000001</v>
      </c>
      <c r="M20" s="22">
        <v>0.25739999999999996</v>
      </c>
      <c r="N20" s="22">
        <v>8.5400000000000004E-2</v>
      </c>
      <c r="O20" s="22">
        <v>0</v>
      </c>
      <c r="P20" s="22">
        <v>3.9E-2</v>
      </c>
      <c r="Q20" s="22">
        <f t="shared" si="6"/>
        <v>1.0012000000000001</v>
      </c>
      <c r="R20" s="22">
        <v>0</v>
      </c>
      <c r="S20" s="22">
        <v>-1.1999999999999999E-3</v>
      </c>
      <c r="T20" s="23">
        <f t="shared" si="7"/>
        <v>1</v>
      </c>
    </row>
    <row r="21" spans="1:21" ht="17" thickBot="1" x14ac:dyDescent="0.25">
      <c r="A21" s="17">
        <v>2019</v>
      </c>
      <c r="B21" s="2" t="s">
        <v>24</v>
      </c>
      <c r="C21" s="18">
        <v>6</v>
      </c>
      <c r="D21" s="26">
        <v>0.2127</v>
      </c>
      <c r="E21" s="26">
        <v>0.11845211175609008</v>
      </c>
      <c r="F21" s="27">
        <v>3.9100000000000003E-2</v>
      </c>
      <c r="G21" s="26">
        <v>8.4400000000000003E-2</v>
      </c>
      <c r="H21" s="26">
        <v>9.9700000000000011E-2</v>
      </c>
      <c r="I21" s="26">
        <v>7.2700000000000001E-2</v>
      </c>
      <c r="J21" s="26">
        <v>0.1007</v>
      </c>
      <c r="K21" s="26">
        <v>0.11540000000000002</v>
      </c>
      <c r="L21" s="26">
        <v>0.17069999999999999</v>
      </c>
      <c r="M21" s="26">
        <v>9.6700000000000008E-2</v>
      </c>
      <c r="N21" s="26">
        <v>0.1179</v>
      </c>
      <c r="O21" s="26">
        <v>0</v>
      </c>
      <c r="P21" s="26">
        <v>0.1036</v>
      </c>
      <c r="Q21" s="26">
        <f>SUM(F21:P21)</f>
        <v>1.0008999999999999</v>
      </c>
      <c r="R21" s="26">
        <v>0</v>
      </c>
      <c r="S21" s="26">
        <v>-8.9999999999999998E-4</v>
      </c>
      <c r="T21" s="28">
        <f t="shared" si="7"/>
        <v>0.99999999999999989</v>
      </c>
    </row>
    <row r="22" spans="1:21" x14ac:dyDescent="0.2">
      <c r="A22" s="12">
        <v>2023</v>
      </c>
      <c r="B22" s="3" t="s">
        <v>22</v>
      </c>
      <c r="C22" s="14">
        <v>6</v>
      </c>
      <c r="D22" s="19">
        <v>0.19869999999999999</v>
      </c>
      <c r="E22" s="19">
        <v>0.12019054887959879</v>
      </c>
      <c r="F22" s="20">
        <v>6.5799999999999997E-2</v>
      </c>
      <c r="G22" s="19">
        <v>5.62E-2</v>
      </c>
      <c r="H22" s="19">
        <v>3.9E-2</v>
      </c>
      <c r="I22" s="19">
        <v>8.9200000000000015E-2</v>
      </c>
      <c r="J22" s="19">
        <v>0.17170000000000002</v>
      </c>
      <c r="K22" s="19">
        <v>9.5000000000000001E-2</v>
      </c>
      <c r="L22" s="19">
        <v>0.16670000000000001</v>
      </c>
      <c r="M22" s="19">
        <v>0.10429999999999999</v>
      </c>
      <c r="N22" s="19">
        <v>6.3100000000000003E-2</v>
      </c>
      <c r="O22" s="21">
        <v>0</v>
      </c>
      <c r="P22" s="19">
        <v>0.14230000000000001</v>
      </c>
      <c r="Q22" s="19">
        <f>SUM(F22:P22)</f>
        <v>0.99329999999999996</v>
      </c>
      <c r="R22" s="19">
        <v>5.0000000000000001E-3</v>
      </c>
      <c r="S22" s="22">
        <v>1.6999999999999999E-3</v>
      </c>
      <c r="T22" s="23">
        <f>SUM(Q22:S22)</f>
        <v>1</v>
      </c>
    </row>
    <row r="23" spans="1:21" x14ac:dyDescent="0.2">
      <c r="A23" s="12">
        <v>2022</v>
      </c>
      <c r="B23" s="3" t="s">
        <v>22</v>
      </c>
      <c r="C23" s="14">
        <v>6</v>
      </c>
      <c r="D23" s="24">
        <v>-5.4100000000000002E-2</v>
      </c>
      <c r="E23" s="19">
        <v>0.21167702116966436</v>
      </c>
      <c r="F23" s="20">
        <v>6.8900000000000003E-2</v>
      </c>
      <c r="G23" s="22">
        <v>4.4999999999999998E-2</v>
      </c>
      <c r="H23" s="22">
        <v>6.0600000000000001E-2</v>
      </c>
      <c r="I23" s="22">
        <v>9.8599999999999993E-2</v>
      </c>
      <c r="J23" s="22">
        <v>0.18730000000000002</v>
      </c>
      <c r="K23" s="22">
        <v>9.6299999999999983E-2</v>
      </c>
      <c r="L23" s="22">
        <v>0.13769999999999999</v>
      </c>
      <c r="M23" s="22">
        <v>0.10540000000000001</v>
      </c>
      <c r="N23" s="22">
        <v>0.1027</v>
      </c>
      <c r="O23" s="22">
        <v>0</v>
      </c>
      <c r="P23" s="21">
        <v>8.1699999999999995E-2</v>
      </c>
      <c r="Q23" s="19">
        <f>SUM(F23:P23)</f>
        <v>0.98419999999999996</v>
      </c>
      <c r="R23" s="19">
        <v>1.3599999999999999E-2</v>
      </c>
      <c r="S23" s="22">
        <v>2.2000000000000001E-3</v>
      </c>
      <c r="T23" s="23">
        <f>SUM(Q23:S23)</f>
        <v>0.99999999999999989</v>
      </c>
      <c r="U23" s="16"/>
    </row>
    <row r="24" spans="1:21" x14ac:dyDescent="0.2">
      <c r="A24" s="12">
        <v>2021</v>
      </c>
      <c r="B24" s="3" t="s">
        <v>22</v>
      </c>
      <c r="C24" s="14">
        <v>6</v>
      </c>
      <c r="D24" s="19">
        <v>0.23</v>
      </c>
      <c r="E24" s="19">
        <v>0.12711603187561504</v>
      </c>
      <c r="F24" s="20">
        <v>8.9200000000000002E-2</v>
      </c>
      <c r="G24" s="22">
        <v>9.4500000000000001E-2</v>
      </c>
      <c r="H24" s="22">
        <v>2.5600000000000001E-2</v>
      </c>
      <c r="I24" s="22">
        <v>0.11609999999999999</v>
      </c>
      <c r="J24" s="22">
        <v>0.17099999999999999</v>
      </c>
      <c r="K24" s="22">
        <v>7.7700000000000005E-2</v>
      </c>
      <c r="L24" s="22">
        <v>0.10100000000000001</v>
      </c>
      <c r="M24" s="22">
        <v>0.13039999999999999</v>
      </c>
      <c r="N24" s="22">
        <v>0.11559999999999999</v>
      </c>
      <c r="O24" s="22">
        <v>0</v>
      </c>
      <c r="P24" s="22">
        <v>4.4999999999999998E-2</v>
      </c>
      <c r="Q24" s="22">
        <f t="shared" ref="Q24:Q25" si="8">SUM(F24:P24)</f>
        <v>0.96610000000000007</v>
      </c>
      <c r="R24" s="22">
        <v>2.6200000000000001E-2</v>
      </c>
      <c r="S24" s="22">
        <v>7.7000000000000002E-3</v>
      </c>
      <c r="T24" s="23">
        <f t="shared" ref="T24:T26" si="9">SUM(Q24:S24)</f>
        <v>1</v>
      </c>
    </row>
    <row r="25" spans="1:21" x14ac:dyDescent="0.2">
      <c r="A25" s="12">
        <v>2020</v>
      </c>
      <c r="B25" s="3" t="s">
        <v>22</v>
      </c>
      <c r="C25" s="14">
        <v>6</v>
      </c>
      <c r="D25" s="25">
        <v>-6.1800000000000001E-2</v>
      </c>
      <c r="E25" s="19">
        <v>0.32920667074130411</v>
      </c>
      <c r="F25" s="20">
        <v>0.1133</v>
      </c>
      <c r="G25" s="22">
        <v>7.5899999999999995E-2</v>
      </c>
      <c r="H25" s="22">
        <v>2.87E-2</v>
      </c>
      <c r="I25" s="22">
        <v>8.09E-2</v>
      </c>
      <c r="J25" s="22">
        <v>0.21199999999999999</v>
      </c>
      <c r="K25" s="22">
        <v>7.0699999999999999E-2</v>
      </c>
      <c r="L25" s="22">
        <v>0.10730000000000001</v>
      </c>
      <c r="M25" s="22">
        <v>0.11019999999999999</v>
      </c>
      <c r="N25" s="22">
        <v>0.12340000000000001</v>
      </c>
      <c r="O25" s="22">
        <v>0</v>
      </c>
      <c r="P25" s="22">
        <v>5.4300000000000001E-2</v>
      </c>
      <c r="Q25" s="22">
        <f t="shared" si="8"/>
        <v>0.9766999999999999</v>
      </c>
      <c r="R25" s="22">
        <v>2.3300000000000001E-2</v>
      </c>
      <c r="S25" s="22">
        <v>0</v>
      </c>
      <c r="T25" s="23">
        <f t="shared" si="9"/>
        <v>0.99999999999999989</v>
      </c>
    </row>
    <row r="26" spans="1:21" ht="17" thickBot="1" x14ac:dyDescent="0.25">
      <c r="A26" s="17">
        <v>2019</v>
      </c>
      <c r="B26" s="2" t="s">
        <v>22</v>
      </c>
      <c r="C26" s="18">
        <v>6</v>
      </c>
      <c r="D26" s="26">
        <v>0.1842</v>
      </c>
      <c r="E26" s="26">
        <v>0.12912669334641955</v>
      </c>
      <c r="F26" s="27">
        <v>0.14549999999999999</v>
      </c>
      <c r="G26" s="26">
        <v>5.7300000000000004E-2</v>
      </c>
      <c r="H26" s="26">
        <v>3.0800000000000001E-2</v>
      </c>
      <c r="I26" s="26">
        <v>0.10156666666666669</v>
      </c>
      <c r="J26" s="26">
        <v>0.23966666666666669</v>
      </c>
      <c r="K26" s="26">
        <v>5.21E-2</v>
      </c>
      <c r="L26" s="26">
        <v>0.1338</v>
      </c>
      <c r="M26" s="26">
        <v>3.6799999999999999E-2</v>
      </c>
      <c r="N26" s="26">
        <v>0.1012666666666667</v>
      </c>
      <c r="O26" s="26">
        <v>6.7999999999999996E-3</v>
      </c>
      <c r="P26" s="26">
        <v>0.10580000000000001</v>
      </c>
      <c r="Q26" s="26">
        <f>SUM(F26:P26)</f>
        <v>1.0114000000000001</v>
      </c>
      <c r="R26" s="26">
        <v>0</v>
      </c>
      <c r="S26" s="26">
        <v>-1.14E-2</v>
      </c>
      <c r="T26" s="28">
        <f t="shared" si="9"/>
        <v>1</v>
      </c>
    </row>
    <row r="27" spans="1:21" x14ac:dyDescent="0.2">
      <c r="A27" s="12">
        <v>2023</v>
      </c>
      <c r="B27" s="3" t="s">
        <v>37</v>
      </c>
      <c r="C27" s="14">
        <v>6</v>
      </c>
      <c r="D27" s="19">
        <v>0.18720000000000001</v>
      </c>
      <c r="E27" s="19">
        <v>0.13211546561407819</v>
      </c>
      <c r="F27" s="20">
        <v>5.8799999999999998E-2</v>
      </c>
      <c r="G27" s="19">
        <v>0.19590000000000005</v>
      </c>
      <c r="H27" s="19">
        <v>1.24E-2</v>
      </c>
      <c r="I27" s="19">
        <v>4.8999999999999995E-2</v>
      </c>
      <c r="J27" s="19">
        <v>0.18730000000000002</v>
      </c>
      <c r="K27" s="19">
        <v>7.7200000000000005E-2</v>
      </c>
      <c r="L27" s="19">
        <v>0.17849999999999999</v>
      </c>
      <c r="M27" s="19">
        <v>6.7499999999999991E-2</v>
      </c>
      <c r="N27" s="19">
        <v>9.5799999999999996E-2</v>
      </c>
      <c r="O27" s="21">
        <v>9.1999999999999998E-3</v>
      </c>
      <c r="P27" s="19">
        <v>6.6400000000000001E-2</v>
      </c>
      <c r="Q27" s="19">
        <f>SUM(F27:P27)</f>
        <v>0.99800000000000011</v>
      </c>
      <c r="R27" s="19">
        <v>2.5999999999999999E-3</v>
      </c>
      <c r="S27" s="22">
        <v>-5.9999999999999995E-4</v>
      </c>
      <c r="T27" s="23">
        <f>SUM(Q27:S27)</f>
        <v>1.0000000000000002</v>
      </c>
    </row>
    <row r="28" spans="1:21" x14ac:dyDescent="0.2">
      <c r="A28" s="12">
        <v>2022</v>
      </c>
      <c r="B28" s="3" t="s">
        <v>37</v>
      </c>
      <c r="C28" s="14">
        <v>6</v>
      </c>
      <c r="D28" s="24">
        <v>-0.12590000000000001</v>
      </c>
      <c r="E28" s="19">
        <v>0.22322923853786053</v>
      </c>
      <c r="F28" s="20">
        <v>6.2E-2</v>
      </c>
      <c r="G28" s="22">
        <v>0.19569999999999999</v>
      </c>
      <c r="H28" s="22">
        <v>1.5900000000000001E-2</v>
      </c>
      <c r="I28" s="22">
        <v>5.0499999999999996E-2</v>
      </c>
      <c r="J28" s="22">
        <v>0.16770000000000002</v>
      </c>
      <c r="K28" s="22">
        <v>7.8699999999999992E-2</v>
      </c>
      <c r="L28" s="22">
        <v>0.16600000000000001</v>
      </c>
      <c r="M28" s="22">
        <v>6.7199999999999996E-2</v>
      </c>
      <c r="N28" s="22">
        <v>0.1069</v>
      </c>
      <c r="O28" s="22">
        <v>1.06E-2</v>
      </c>
      <c r="P28" s="21">
        <v>7.1500000000000008E-2</v>
      </c>
      <c r="Q28" s="19">
        <f>SUM(F28:P28)</f>
        <v>0.99270000000000014</v>
      </c>
      <c r="R28" s="19">
        <v>6.6E-3</v>
      </c>
      <c r="S28" s="22">
        <v>6.9999999999999999E-4</v>
      </c>
      <c r="T28" s="23">
        <f>SUM(Q28:S28)</f>
        <v>1.0000000000000002</v>
      </c>
      <c r="U28" s="16"/>
    </row>
    <row r="29" spans="1:21" x14ac:dyDescent="0.2">
      <c r="A29" s="12">
        <v>2021</v>
      </c>
      <c r="B29" s="3" t="s">
        <v>37</v>
      </c>
      <c r="C29" s="14">
        <v>6</v>
      </c>
      <c r="D29" s="19">
        <v>0.21879999999999999</v>
      </c>
      <c r="E29" s="19">
        <v>0.13603828910551832</v>
      </c>
      <c r="F29" s="20">
        <v>5.8000000000000003E-2</v>
      </c>
      <c r="G29" s="22">
        <v>0.18779999999999999</v>
      </c>
      <c r="H29" s="22">
        <v>1.6E-2</v>
      </c>
      <c r="I29" s="22">
        <v>3.8300000000000001E-2</v>
      </c>
      <c r="J29" s="22">
        <v>0.16650000000000001</v>
      </c>
      <c r="K29" s="22">
        <v>7.4200000000000002E-2</v>
      </c>
      <c r="L29" s="22">
        <v>0.18639999999999998</v>
      </c>
      <c r="M29" s="22">
        <v>7.2400000000000006E-2</v>
      </c>
      <c r="N29" s="22">
        <v>0.11119999999999999</v>
      </c>
      <c r="O29" s="22">
        <v>1.3100000000000001E-2</v>
      </c>
      <c r="P29" s="22">
        <v>6.7500000000000004E-2</v>
      </c>
      <c r="Q29" s="22">
        <f t="shared" ref="Q29:Q30" si="10">SUM(F29:P29)</f>
        <v>0.99140000000000006</v>
      </c>
      <c r="R29" s="22">
        <v>7.3000000000000001E-3</v>
      </c>
      <c r="S29" s="22">
        <v>1.2999999999999999E-3</v>
      </c>
      <c r="T29" s="23">
        <f t="shared" ref="T29:T31" si="11">SUM(Q29:S29)</f>
        <v>1</v>
      </c>
    </row>
    <row r="30" spans="1:21" x14ac:dyDescent="0.2">
      <c r="A30" s="12">
        <v>2020</v>
      </c>
      <c r="B30" s="3" t="s">
        <v>37</v>
      </c>
      <c r="C30" s="14">
        <v>6</v>
      </c>
      <c r="D30" s="25">
        <v>-1.2E-2</v>
      </c>
      <c r="E30" s="19">
        <v>0.30374966896344169</v>
      </c>
      <c r="F30" s="20">
        <v>6.2100000000000002E-2</v>
      </c>
      <c r="G30" s="22">
        <v>0.19570000000000001</v>
      </c>
      <c r="H30" s="22">
        <v>1.8200000000000001E-2</v>
      </c>
      <c r="I30" s="22">
        <v>3.3700000000000001E-2</v>
      </c>
      <c r="J30" s="22">
        <v>0.14119999999999999</v>
      </c>
      <c r="K30" s="22">
        <v>8.4199999999999997E-2</v>
      </c>
      <c r="L30" s="22">
        <v>0.16890000000000002</v>
      </c>
      <c r="M30" s="22">
        <v>7.2800000000000004E-2</v>
      </c>
      <c r="N30" s="22">
        <v>0.1217</v>
      </c>
      <c r="O30" s="22">
        <v>1.6E-2</v>
      </c>
      <c r="P30" s="22">
        <v>8.3000000000000004E-2</v>
      </c>
      <c r="Q30" s="22">
        <f t="shared" si="10"/>
        <v>0.99750000000000005</v>
      </c>
      <c r="R30" s="22">
        <v>1.5E-3</v>
      </c>
      <c r="S30" s="22">
        <v>1E-3</v>
      </c>
      <c r="T30" s="23">
        <f t="shared" si="11"/>
        <v>1</v>
      </c>
    </row>
    <row r="31" spans="1:21" ht="17" thickBot="1" x14ac:dyDescent="0.25">
      <c r="A31" s="17">
        <v>2019</v>
      </c>
      <c r="B31" s="2" t="s">
        <v>37</v>
      </c>
      <c r="C31" s="18">
        <v>6</v>
      </c>
      <c r="D31" s="26">
        <v>0.2571</v>
      </c>
      <c r="E31" s="26">
        <v>0.12713758790149499</v>
      </c>
      <c r="F31" s="27">
        <v>6.770000000000001E-2</v>
      </c>
      <c r="G31" s="26">
        <v>0.19169999999999998</v>
      </c>
      <c r="H31" s="26">
        <v>2.01E-2</v>
      </c>
      <c r="I31" s="26">
        <v>4.8999999999999995E-2</v>
      </c>
      <c r="J31" s="26">
        <v>0.16930000000000001</v>
      </c>
      <c r="K31" s="26">
        <v>6.4000000000000001E-2</v>
      </c>
      <c r="L31" s="26">
        <v>0.16230000000000003</v>
      </c>
      <c r="M31" s="26">
        <v>5.8599999999999999E-2</v>
      </c>
      <c r="N31" s="26">
        <v>0.1206</v>
      </c>
      <c r="O31" s="26">
        <v>1.72E-2</v>
      </c>
      <c r="P31" s="26">
        <v>7.4999999999999997E-2</v>
      </c>
      <c r="Q31" s="26">
        <f>SUM(F31:P31)</f>
        <v>0.99549999999999994</v>
      </c>
      <c r="R31" s="26">
        <v>3.5000000000000001E-3</v>
      </c>
      <c r="S31" s="26">
        <v>1E-3</v>
      </c>
      <c r="T31" s="28">
        <f t="shared" si="11"/>
        <v>0.99999999999999989</v>
      </c>
    </row>
    <row r="32" spans="1:21" x14ac:dyDescent="0.2">
      <c r="A32" s="12">
        <v>2023</v>
      </c>
      <c r="B32" s="3" t="s">
        <v>29</v>
      </c>
      <c r="C32" s="14">
        <v>6</v>
      </c>
      <c r="D32" s="19">
        <v>9.8500000000000004E-2</v>
      </c>
      <c r="E32" s="19">
        <v>9.3022818740547894E-2</v>
      </c>
      <c r="F32" s="20">
        <v>6.54E-2</v>
      </c>
      <c r="G32" s="19">
        <v>6.8599999999999994E-2</v>
      </c>
      <c r="H32" s="19">
        <v>0.2077</v>
      </c>
      <c r="I32" s="19">
        <v>5.57E-2</v>
      </c>
      <c r="J32" s="19">
        <v>0.1052</v>
      </c>
      <c r="K32" s="19">
        <v>0.16839999999999999</v>
      </c>
      <c r="L32" s="19">
        <v>2.8000000000000001E-2</v>
      </c>
      <c r="M32" s="19">
        <v>2.3E-2</v>
      </c>
      <c r="N32" s="19">
        <v>9.2200000000000004E-2</v>
      </c>
      <c r="O32" s="21">
        <v>0</v>
      </c>
      <c r="P32" s="19">
        <v>0.1099</v>
      </c>
      <c r="Q32" s="19">
        <f>SUM(F32:P32)</f>
        <v>0.92410000000000003</v>
      </c>
      <c r="R32" s="19">
        <v>3.5900000000000001E-2</v>
      </c>
      <c r="S32" s="22">
        <v>0.04</v>
      </c>
      <c r="T32" s="23">
        <f>SUM(Q32:S32)</f>
        <v>1</v>
      </c>
    </row>
    <row r="33" spans="1:21" x14ac:dyDescent="0.2">
      <c r="A33" s="12">
        <v>2022</v>
      </c>
      <c r="B33" s="3" t="s">
        <v>29</v>
      </c>
      <c r="C33" s="14">
        <v>6</v>
      </c>
      <c r="D33" s="24">
        <v>-2.9899999999999999E-2</v>
      </c>
      <c r="E33" s="19">
        <v>0.16383921665766241</v>
      </c>
      <c r="F33" s="20">
        <v>4.1000000000000002E-2</v>
      </c>
      <c r="G33" s="22">
        <v>0.11019999999999999</v>
      </c>
      <c r="H33" s="22">
        <v>0.1633</v>
      </c>
      <c r="I33" s="22">
        <v>7.9600000000000004E-2</v>
      </c>
      <c r="J33" s="22">
        <v>0.14910000000000001</v>
      </c>
      <c r="K33" s="22">
        <v>0.1573</v>
      </c>
      <c r="L33" s="22">
        <v>0.10800000000000001</v>
      </c>
      <c r="M33" s="22">
        <v>2.2499999999999999E-2</v>
      </c>
      <c r="N33" s="22">
        <v>5.3800000000000001E-2</v>
      </c>
      <c r="O33" s="22">
        <v>0</v>
      </c>
      <c r="P33" s="21">
        <v>4.6899999999999997E-2</v>
      </c>
      <c r="Q33" s="19">
        <f>SUM(F33:P33)</f>
        <v>0.93169999999999997</v>
      </c>
      <c r="R33" s="19">
        <v>3.3300000000000003E-2</v>
      </c>
      <c r="S33" s="22">
        <v>3.5000000000000003E-2</v>
      </c>
      <c r="T33" s="23">
        <f>SUM(Q33:S33)</f>
        <v>1</v>
      </c>
      <c r="U33" s="16"/>
    </row>
    <row r="34" spans="1:21" x14ac:dyDescent="0.2">
      <c r="A34" s="12">
        <v>2021</v>
      </c>
      <c r="B34" s="3" t="s">
        <v>29</v>
      </c>
      <c r="C34" s="14">
        <v>6</v>
      </c>
      <c r="D34" s="19">
        <v>0.16320000000000001</v>
      </c>
      <c r="E34" s="19">
        <v>0.11199375421042861</v>
      </c>
      <c r="F34" s="20">
        <v>7.6100000000000001E-2</v>
      </c>
      <c r="G34" s="22">
        <v>1.0500000000000001E-2</v>
      </c>
      <c r="H34" s="22">
        <v>0.1767</v>
      </c>
      <c r="I34" s="22">
        <v>0.10579999999999999</v>
      </c>
      <c r="J34" s="22">
        <v>0.17980000000000002</v>
      </c>
      <c r="K34" s="22">
        <v>0.1203</v>
      </c>
      <c r="L34" s="22">
        <v>0.15210000000000001</v>
      </c>
      <c r="M34" s="22">
        <v>0</v>
      </c>
      <c r="N34" s="22">
        <v>7.7499999999999999E-2</v>
      </c>
      <c r="O34" s="22">
        <v>0</v>
      </c>
      <c r="P34" s="22">
        <v>2.0199999999999999E-2</v>
      </c>
      <c r="Q34" s="22">
        <f t="shared" ref="Q34:Q35" si="12">SUM(F34:P34)</f>
        <v>0.91899999999999993</v>
      </c>
      <c r="R34" s="22">
        <v>4.2999999999999997E-2</v>
      </c>
      <c r="S34" s="22">
        <v>3.7999999999999999E-2</v>
      </c>
      <c r="T34" s="23">
        <f t="shared" ref="T34:T41" si="13">SUM(Q34:S34)</f>
        <v>1</v>
      </c>
    </row>
    <row r="35" spans="1:21" x14ac:dyDescent="0.2">
      <c r="A35" s="12">
        <v>2020</v>
      </c>
      <c r="B35" s="3" t="s">
        <v>29</v>
      </c>
      <c r="C35" s="14">
        <v>6</v>
      </c>
      <c r="D35" s="25">
        <v>-0.13170000000000001</v>
      </c>
      <c r="E35" s="19">
        <v>0.26069615539347002</v>
      </c>
      <c r="F35" s="20">
        <v>8.7899999999999992E-2</v>
      </c>
      <c r="G35" s="22">
        <v>3.6499999999999998E-2</v>
      </c>
      <c r="H35" s="22">
        <v>0.20500000000000002</v>
      </c>
      <c r="I35" s="22">
        <v>8.0499999999999988E-2</v>
      </c>
      <c r="J35" s="22">
        <v>0.17730000000000001</v>
      </c>
      <c r="K35" s="22">
        <v>0.12759999999999999</v>
      </c>
      <c r="L35" s="22">
        <v>8.2500000000000004E-2</v>
      </c>
      <c r="M35" s="22">
        <v>0</v>
      </c>
      <c r="N35" s="22">
        <v>7.2099999999999997E-2</v>
      </c>
      <c r="O35" s="22">
        <v>0</v>
      </c>
      <c r="P35" s="22">
        <v>3.2399999999999998E-2</v>
      </c>
      <c r="Q35" s="22">
        <f t="shared" si="12"/>
        <v>0.90180000000000016</v>
      </c>
      <c r="R35" s="22">
        <v>5.5199999999999999E-2</v>
      </c>
      <c r="S35" s="22">
        <v>4.2999999999999997E-2</v>
      </c>
      <c r="T35" s="23">
        <f t="shared" si="13"/>
        <v>1.0000000000000002</v>
      </c>
    </row>
    <row r="36" spans="1:21" ht="17" thickBot="1" x14ac:dyDescent="0.25">
      <c r="A36" s="17">
        <v>2019</v>
      </c>
      <c r="B36" s="2" t="s">
        <v>29</v>
      </c>
      <c r="C36" s="18">
        <v>6</v>
      </c>
      <c r="D36" s="26">
        <v>0.18640000000000001</v>
      </c>
      <c r="E36" s="26">
        <v>0.10087943609506174</v>
      </c>
      <c r="F36" s="27">
        <v>9.8400000000000001E-2</v>
      </c>
      <c r="G36" s="26">
        <v>4.58E-2</v>
      </c>
      <c r="H36" s="26">
        <v>0.1467</v>
      </c>
      <c r="I36" s="26">
        <v>0.1149</v>
      </c>
      <c r="J36" s="26">
        <v>0.19660000000000002</v>
      </c>
      <c r="K36" s="26">
        <v>0.1201</v>
      </c>
      <c r="L36" s="26">
        <v>0.1275</v>
      </c>
      <c r="M36" s="26">
        <v>0</v>
      </c>
      <c r="N36" s="26">
        <v>3.1099999999999999E-2</v>
      </c>
      <c r="O36" s="26">
        <v>0</v>
      </c>
      <c r="P36" s="26">
        <v>2.5399999999999999E-2</v>
      </c>
      <c r="Q36" s="26">
        <f>SUM(F36:P36)</f>
        <v>0.90650000000000008</v>
      </c>
      <c r="R36" s="26">
        <v>3.85E-2</v>
      </c>
      <c r="S36" s="26">
        <v>5.5E-2</v>
      </c>
      <c r="T36" s="28">
        <f t="shared" si="13"/>
        <v>1</v>
      </c>
    </row>
    <row r="37" spans="1:21" x14ac:dyDescent="0.2">
      <c r="A37" s="12">
        <v>2023</v>
      </c>
      <c r="B37" s="3" t="s">
        <v>14</v>
      </c>
      <c r="C37" s="14">
        <v>8</v>
      </c>
      <c r="D37" s="19">
        <v>0.1089</v>
      </c>
      <c r="E37" s="19">
        <v>0.11849999999999999</v>
      </c>
      <c r="F37" s="20">
        <v>7.0300000000000001E-2</v>
      </c>
      <c r="G37" s="19">
        <v>0.15160000000000001</v>
      </c>
      <c r="H37" s="19">
        <v>9.1800000000000007E-2</v>
      </c>
      <c r="I37" s="19">
        <v>4.8600000000000004E-2</v>
      </c>
      <c r="J37" s="19">
        <v>0.18659999999999999</v>
      </c>
      <c r="K37" s="19">
        <v>0.12759999999999999</v>
      </c>
      <c r="L37" s="19">
        <v>0.16120000000000001</v>
      </c>
      <c r="M37" s="19">
        <v>7.1300000000000002E-2</v>
      </c>
      <c r="N37" s="19">
        <v>8.8700000000000015E-2</v>
      </c>
      <c r="O37" s="21">
        <v>0</v>
      </c>
      <c r="P37" s="19">
        <v>2.7300000000000001E-2</v>
      </c>
      <c r="Q37" s="19">
        <f>SUM(F37:P37)</f>
        <v>1.0250000000000001</v>
      </c>
      <c r="R37" s="19">
        <v>1.1000000000000001E-3</v>
      </c>
      <c r="S37" s="22">
        <v>-2.6100000000000002E-2</v>
      </c>
      <c r="T37" s="23">
        <f t="shared" si="13"/>
        <v>1.0000000000000002</v>
      </c>
    </row>
    <row r="38" spans="1:21" x14ac:dyDescent="0.2">
      <c r="A38" s="12">
        <v>2022</v>
      </c>
      <c r="B38" s="3" t="s">
        <v>14</v>
      </c>
      <c r="C38" s="14">
        <v>8</v>
      </c>
      <c r="D38" s="24">
        <v>-0.1394</v>
      </c>
      <c r="E38" s="19">
        <v>0.20610000000000001</v>
      </c>
      <c r="F38" s="20">
        <v>4.8000000000000001E-2</v>
      </c>
      <c r="G38" s="22">
        <v>0.13220000000000001</v>
      </c>
      <c r="H38" s="22">
        <v>8.6499999999999994E-2</v>
      </c>
      <c r="I38" s="22">
        <v>0.108</v>
      </c>
      <c r="J38" s="22">
        <v>0.19270000000000001</v>
      </c>
      <c r="K38" s="22">
        <v>8.3100000000000007E-2</v>
      </c>
      <c r="L38" s="22">
        <v>0.1288</v>
      </c>
      <c r="M38" s="22">
        <v>5.21E-2</v>
      </c>
      <c r="N38" s="22">
        <v>0.14780000000000001</v>
      </c>
      <c r="O38" s="22">
        <v>0</v>
      </c>
      <c r="P38" s="21">
        <v>1.83E-2</v>
      </c>
      <c r="Q38" s="19">
        <f>SUM(F38:P38)</f>
        <v>0.99750000000000016</v>
      </c>
      <c r="R38" s="19">
        <v>5.1000000000000004E-3</v>
      </c>
      <c r="S38" s="22">
        <v>-2.5999999999999999E-3</v>
      </c>
      <c r="T38" s="23">
        <f t="shared" si="13"/>
        <v>1.0000000000000002</v>
      </c>
      <c r="U38" s="16"/>
    </row>
    <row r="39" spans="1:21" x14ac:dyDescent="0.2">
      <c r="A39" s="12">
        <v>2021</v>
      </c>
      <c r="B39" s="3" t="s">
        <v>14</v>
      </c>
      <c r="C39" s="14">
        <v>8</v>
      </c>
      <c r="D39" s="19">
        <v>0.19309999999999999</v>
      </c>
      <c r="E39" s="19">
        <v>0.1187</v>
      </c>
      <c r="F39" s="20">
        <v>3.2099999999999997E-2</v>
      </c>
      <c r="G39" s="22">
        <v>0.17170000000000002</v>
      </c>
      <c r="H39" s="22">
        <v>9.1999999999999998E-2</v>
      </c>
      <c r="I39" s="22">
        <v>9.6599999999999991E-2</v>
      </c>
      <c r="J39" s="22">
        <v>0.15499999999999997</v>
      </c>
      <c r="K39" s="22">
        <v>8.929999999999999E-2</v>
      </c>
      <c r="L39" s="22">
        <v>0.1206</v>
      </c>
      <c r="M39" s="22">
        <v>8.5300000000000001E-2</v>
      </c>
      <c r="N39" s="22">
        <v>0.1464</v>
      </c>
      <c r="O39" s="22">
        <v>0</v>
      </c>
      <c r="P39" s="22">
        <v>9.1999999999999998E-3</v>
      </c>
      <c r="Q39" s="22">
        <f t="shared" ref="Q39:Q40" si="14">SUM(F39:P39)</f>
        <v>0.99819999999999987</v>
      </c>
      <c r="R39" s="22">
        <v>0</v>
      </c>
      <c r="S39" s="22">
        <v>1.8E-3</v>
      </c>
      <c r="T39" s="23">
        <f t="shared" si="13"/>
        <v>0.99999999999999989</v>
      </c>
    </row>
    <row r="40" spans="1:21" x14ac:dyDescent="0.2">
      <c r="A40" s="12">
        <v>2020</v>
      </c>
      <c r="B40" s="3" t="s">
        <v>14</v>
      </c>
      <c r="C40" s="14">
        <v>8</v>
      </c>
      <c r="D40" s="25">
        <v>-2.5100000000000001E-2</v>
      </c>
      <c r="E40" s="19">
        <v>0.27589999999999998</v>
      </c>
      <c r="F40" s="20">
        <v>1.6200000000000003E-2</v>
      </c>
      <c r="G40" s="22">
        <v>0.1338</v>
      </c>
      <c r="H40" s="22">
        <v>0.1143</v>
      </c>
      <c r="I40" s="22">
        <v>9.5500000000000002E-2</v>
      </c>
      <c r="J40" s="22">
        <v>0.1318</v>
      </c>
      <c r="K40" s="22">
        <v>0.1308</v>
      </c>
      <c r="L40" s="22">
        <v>0.11220000000000001</v>
      </c>
      <c r="M40" s="22">
        <v>0.10970000000000001</v>
      </c>
      <c r="N40" s="22">
        <v>0.1361</v>
      </c>
      <c r="O40" s="22">
        <v>0</v>
      </c>
      <c r="P40" s="22">
        <v>1.6799999999999999E-2</v>
      </c>
      <c r="Q40" s="22">
        <f t="shared" si="14"/>
        <v>0.99720000000000009</v>
      </c>
      <c r="R40" s="22">
        <v>0</v>
      </c>
      <c r="S40" s="22">
        <v>2.8E-3</v>
      </c>
      <c r="T40" s="23">
        <f t="shared" si="13"/>
        <v>1</v>
      </c>
    </row>
    <row r="41" spans="1:21" ht="17" thickBot="1" x14ac:dyDescent="0.25">
      <c r="A41" s="17">
        <v>2019</v>
      </c>
      <c r="B41" s="2" t="s">
        <v>14</v>
      </c>
      <c r="C41" s="18">
        <v>8</v>
      </c>
      <c r="D41" s="26">
        <v>0.25209999999999999</v>
      </c>
      <c r="E41" s="26">
        <v>0.1038</v>
      </c>
      <c r="F41" s="27">
        <v>5.8699999999999995E-2</v>
      </c>
      <c r="G41" s="26">
        <v>0.08</v>
      </c>
      <c r="H41" s="26">
        <v>0.16089999999999999</v>
      </c>
      <c r="I41" s="26">
        <v>8.5100000000000009E-2</v>
      </c>
      <c r="J41" s="26">
        <v>0.1542</v>
      </c>
      <c r="K41" s="26">
        <v>0.1394</v>
      </c>
      <c r="L41" s="26">
        <v>9.9500000000000005E-2</v>
      </c>
      <c r="M41" s="26">
        <v>8.950000000000001E-2</v>
      </c>
      <c r="N41" s="26">
        <v>9.06E-2</v>
      </c>
      <c r="O41" s="26">
        <v>0</v>
      </c>
      <c r="P41" s="26">
        <v>3.1799999999999995E-2</v>
      </c>
      <c r="Q41" s="26">
        <f>SUM(F41:P41)</f>
        <v>0.98970000000000002</v>
      </c>
      <c r="R41" s="26">
        <v>1.01E-2</v>
      </c>
      <c r="S41" s="26">
        <v>2.0000000000000001E-4</v>
      </c>
      <c r="T41" s="28">
        <f t="shared" si="13"/>
        <v>1</v>
      </c>
    </row>
    <row r="42" spans="1:21" x14ac:dyDescent="0.2">
      <c r="A42" s="12">
        <v>2023</v>
      </c>
      <c r="B42" s="3" t="s">
        <v>32</v>
      </c>
      <c r="C42" s="14">
        <v>8</v>
      </c>
      <c r="D42" s="19">
        <v>6.8500000000000005E-2</v>
      </c>
      <c r="E42" s="19">
        <v>0.119428283632212</v>
      </c>
      <c r="F42" s="20">
        <v>9.7900000000000001E-2</v>
      </c>
      <c r="G42" s="19">
        <v>5.4199999999999998E-2</v>
      </c>
      <c r="H42" s="19">
        <v>9.2899999999999996E-2</v>
      </c>
      <c r="I42" s="19">
        <v>4.5999999999999999E-2</v>
      </c>
      <c r="J42" s="19">
        <v>0.21580000000000002</v>
      </c>
      <c r="K42" s="19">
        <v>0.159</v>
      </c>
      <c r="L42" s="19">
        <v>0.1043</v>
      </c>
      <c r="M42" s="19">
        <v>0.14910000000000001</v>
      </c>
      <c r="N42" s="19">
        <v>6.6599999999999993E-2</v>
      </c>
      <c r="O42" s="21">
        <v>0</v>
      </c>
      <c r="P42" s="19">
        <v>1.3599999999999999E-2</v>
      </c>
      <c r="Q42" s="19">
        <f>SUM(F42:P42)</f>
        <v>0.99939999999999996</v>
      </c>
      <c r="R42" s="19">
        <v>2.5000000000000001E-3</v>
      </c>
      <c r="S42" s="22">
        <v>-1.9E-3</v>
      </c>
      <c r="T42" s="23">
        <f>SUM(Q42:S42)</f>
        <v>1</v>
      </c>
    </row>
    <row r="43" spans="1:21" x14ac:dyDescent="0.2">
      <c r="A43" s="12">
        <v>2022</v>
      </c>
      <c r="B43" s="3" t="s">
        <v>32</v>
      </c>
      <c r="C43" s="14">
        <v>8</v>
      </c>
      <c r="D43" s="24">
        <v>-9.6500000000000002E-2</v>
      </c>
      <c r="E43" s="19">
        <v>0.19827508905327701</v>
      </c>
      <c r="F43" s="20">
        <v>8.8499999999999995E-2</v>
      </c>
      <c r="G43" s="22">
        <v>6.54E-2</v>
      </c>
      <c r="H43" s="22">
        <v>9.3800000000000008E-2</v>
      </c>
      <c r="I43" s="22">
        <v>7.0499999999999993E-2</v>
      </c>
      <c r="J43" s="22">
        <v>0.25160000000000005</v>
      </c>
      <c r="K43" s="22">
        <v>0.1512</v>
      </c>
      <c r="L43" s="22">
        <v>0.11480000000000001</v>
      </c>
      <c r="M43" s="22">
        <v>0.11630000000000001</v>
      </c>
      <c r="N43" s="22">
        <v>5.8099999999999999E-2</v>
      </c>
      <c r="O43" s="22">
        <v>0</v>
      </c>
      <c r="P43" s="21">
        <v>0</v>
      </c>
      <c r="Q43" s="19">
        <f>SUM(F43:P43)</f>
        <v>1.0102000000000002</v>
      </c>
      <c r="R43" s="19">
        <v>2.3E-3</v>
      </c>
      <c r="S43" s="22">
        <v>-1.2500000000000001E-2</v>
      </c>
      <c r="T43" s="23">
        <f>SUM(Q43:S43)</f>
        <v>1.0000000000000002</v>
      </c>
      <c r="U43" s="16"/>
    </row>
    <row r="44" spans="1:21" x14ac:dyDescent="0.2">
      <c r="A44" s="12">
        <v>2021</v>
      </c>
      <c r="B44" s="3" t="s">
        <v>32</v>
      </c>
      <c r="C44" s="14">
        <v>8</v>
      </c>
      <c r="D44" s="19">
        <v>0.254</v>
      </c>
      <c r="E44" s="19">
        <v>0.12429915070752784</v>
      </c>
      <c r="F44" s="20">
        <v>9.6099999999999991E-2</v>
      </c>
      <c r="G44" s="22">
        <v>7.7000000000000013E-2</v>
      </c>
      <c r="H44" s="22">
        <v>0.114</v>
      </c>
      <c r="I44" s="22">
        <v>4.5199999999999997E-2</v>
      </c>
      <c r="J44" s="22">
        <v>0.22500000000000001</v>
      </c>
      <c r="K44" s="22">
        <v>0.1389</v>
      </c>
      <c r="L44" s="22">
        <v>0.1047</v>
      </c>
      <c r="M44" s="22">
        <v>0.13319999999999999</v>
      </c>
      <c r="N44" s="22">
        <v>7.2300000000000003E-2</v>
      </c>
      <c r="O44" s="22">
        <v>0</v>
      </c>
      <c r="P44" s="22">
        <v>0</v>
      </c>
      <c r="Q44" s="22">
        <f t="shared" ref="Q44:Q45" si="15">SUM(F44:P44)</f>
        <v>1.0064</v>
      </c>
      <c r="R44" s="22">
        <v>2.8999999999999998E-3</v>
      </c>
      <c r="S44" s="22">
        <v>-9.2999999999999992E-3</v>
      </c>
      <c r="T44" s="23">
        <f t="shared" ref="T44:T46" si="16">SUM(Q44:S44)</f>
        <v>0.99999999999999989</v>
      </c>
    </row>
    <row r="45" spans="1:21" x14ac:dyDescent="0.2">
      <c r="A45" s="12">
        <v>2020</v>
      </c>
      <c r="B45" s="3" t="s">
        <v>32</v>
      </c>
      <c r="C45" s="14">
        <v>8</v>
      </c>
      <c r="D45" s="25">
        <v>-1.09E-2</v>
      </c>
      <c r="E45" s="19">
        <v>0.26617974258593635</v>
      </c>
      <c r="F45" s="20">
        <v>7.1500000000000008E-2</v>
      </c>
      <c r="G45" s="22">
        <v>5.5400000000000005E-2</v>
      </c>
      <c r="H45" s="22">
        <v>0.1003</v>
      </c>
      <c r="I45" s="22">
        <v>2.7400000000000001E-2</v>
      </c>
      <c r="J45" s="22">
        <v>0.21079999999999996</v>
      </c>
      <c r="K45" s="22">
        <v>0.1321</v>
      </c>
      <c r="L45" s="22">
        <v>0.14589999999999997</v>
      </c>
      <c r="M45" s="22">
        <v>0.1598</v>
      </c>
      <c r="N45" s="22">
        <v>0.1045</v>
      </c>
      <c r="O45" s="22">
        <v>0</v>
      </c>
      <c r="P45" s="22">
        <v>0</v>
      </c>
      <c r="Q45" s="22">
        <f t="shared" si="15"/>
        <v>1.0076999999999998</v>
      </c>
      <c r="R45" s="22">
        <v>6.1999999999999998E-3</v>
      </c>
      <c r="S45" s="22">
        <v>-1.3899999999999999E-2</v>
      </c>
      <c r="T45" s="23">
        <f t="shared" si="16"/>
        <v>0.99999999999999978</v>
      </c>
    </row>
    <row r="46" spans="1:21" ht="17" thickBot="1" x14ac:dyDescent="0.25">
      <c r="A46" s="17">
        <v>2019</v>
      </c>
      <c r="B46" s="2" t="s">
        <v>32</v>
      </c>
      <c r="C46" s="18">
        <v>8</v>
      </c>
      <c r="D46" s="26">
        <v>0.29699999999999999</v>
      </c>
      <c r="E46" s="26">
        <v>0.1240373224392695</v>
      </c>
      <c r="F46" s="27">
        <v>6.5799999999999997E-2</v>
      </c>
      <c r="G46" s="26">
        <v>6.5000000000000002E-2</v>
      </c>
      <c r="H46" s="26">
        <v>0.1077</v>
      </c>
      <c r="I46" s="26">
        <v>4.99E-2</v>
      </c>
      <c r="J46" s="26">
        <v>0.2059</v>
      </c>
      <c r="K46" s="26">
        <v>0.11169999999999999</v>
      </c>
      <c r="L46" s="26">
        <v>0.21080000000000002</v>
      </c>
      <c r="M46" s="26">
        <v>0.1371</v>
      </c>
      <c r="N46" s="26">
        <v>6.0600000000000001E-2</v>
      </c>
      <c r="O46" s="26">
        <v>0</v>
      </c>
      <c r="P46" s="26">
        <v>0</v>
      </c>
      <c r="Q46" s="26">
        <f>SUM(F46:P46)</f>
        <v>1.0145</v>
      </c>
      <c r="R46" s="26">
        <v>2.3E-3</v>
      </c>
      <c r="S46" s="26">
        <v>-1.6799999999999999E-2</v>
      </c>
      <c r="T46" s="28">
        <f t="shared" si="16"/>
        <v>0.99999999999999989</v>
      </c>
    </row>
    <row r="47" spans="1:21" x14ac:dyDescent="0.2">
      <c r="A47" s="12">
        <v>2023</v>
      </c>
      <c r="B47" s="3" t="s">
        <v>41</v>
      </c>
      <c r="C47" s="14">
        <v>8</v>
      </c>
      <c r="D47" s="19">
        <v>0.18</v>
      </c>
      <c r="E47" s="19">
        <v>0.12719349258832685</v>
      </c>
      <c r="F47" s="20">
        <v>6.5799999999999997E-2</v>
      </c>
      <c r="G47" s="19">
        <v>7.3200000000000001E-2</v>
      </c>
      <c r="H47" s="19">
        <v>0.10059999999999999</v>
      </c>
      <c r="I47" s="19">
        <v>0</v>
      </c>
      <c r="J47" s="19">
        <v>0.17010000000000003</v>
      </c>
      <c r="K47" s="19">
        <v>0.1128</v>
      </c>
      <c r="L47" s="19">
        <v>0.20200000000000001</v>
      </c>
      <c r="M47" s="19">
        <v>9.1499999999999998E-2</v>
      </c>
      <c r="N47" s="19">
        <v>0.10750000000000001</v>
      </c>
      <c r="O47" s="21">
        <v>0</v>
      </c>
      <c r="P47" s="19">
        <v>5.0599999999999999E-2</v>
      </c>
      <c r="Q47" s="19">
        <f>SUM(F47:P47)</f>
        <v>0.97410000000000019</v>
      </c>
      <c r="R47" s="19">
        <v>2.6200000000000001E-2</v>
      </c>
      <c r="S47" s="22">
        <v>-2.9999999999999997E-4</v>
      </c>
      <c r="T47" s="23">
        <f>SUM(Q47:S47)</f>
        <v>1.0000000000000002</v>
      </c>
    </row>
    <row r="48" spans="1:21" x14ac:dyDescent="0.2">
      <c r="A48" s="12">
        <v>2022</v>
      </c>
      <c r="B48" s="3" t="s">
        <v>41</v>
      </c>
      <c r="C48" s="14">
        <v>8</v>
      </c>
      <c r="D48" s="24">
        <v>-0.11600000000000001</v>
      </c>
      <c r="E48" s="19">
        <v>0.20458454447914623</v>
      </c>
      <c r="F48" s="20">
        <v>3.7999999999999999E-2</v>
      </c>
      <c r="G48" s="22">
        <v>6.8400000000000002E-2</v>
      </c>
      <c r="H48" s="22">
        <v>0.10009999999999999</v>
      </c>
      <c r="I48" s="22">
        <v>0</v>
      </c>
      <c r="J48" s="22">
        <v>0.2114</v>
      </c>
      <c r="K48" s="22">
        <v>0.16</v>
      </c>
      <c r="L48" s="22">
        <v>0.1615</v>
      </c>
      <c r="M48" s="22">
        <v>7.8899999999999998E-2</v>
      </c>
      <c r="N48" s="22">
        <v>0.1328</v>
      </c>
      <c r="O48" s="22">
        <v>0</v>
      </c>
      <c r="P48" s="21">
        <v>3.44E-2</v>
      </c>
      <c r="Q48" s="19">
        <f>SUM(F48:P48)</f>
        <v>0.98549999999999993</v>
      </c>
      <c r="R48" s="19">
        <v>1.3299999999999999E-2</v>
      </c>
      <c r="S48" s="22">
        <v>1.1999999999999999E-3</v>
      </c>
      <c r="T48" s="23">
        <f>SUM(Q48:S48)</f>
        <v>0.99999999999999989</v>
      </c>
      <c r="U48" s="16"/>
    </row>
    <row r="49" spans="1:21" x14ac:dyDescent="0.2">
      <c r="A49" s="12">
        <v>2021</v>
      </c>
      <c r="B49" s="3" t="s">
        <v>41</v>
      </c>
      <c r="C49" s="14">
        <v>8</v>
      </c>
      <c r="D49" s="19">
        <v>0.22</v>
      </c>
      <c r="E49" s="19">
        <v>0.11731332710535232</v>
      </c>
      <c r="F49" s="20">
        <v>4.1500000000000002E-2</v>
      </c>
      <c r="G49" s="22">
        <v>3.8599999999999995E-2</v>
      </c>
      <c r="H49" s="22">
        <v>0.13350000000000001</v>
      </c>
      <c r="I49" s="22">
        <v>0</v>
      </c>
      <c r="J49" s="22">
        <v>0.21079999999999999</v>
      </c>
      <c r="K49" s="22">
        <v>0.182</v>
      </c>
      <c r="L49" s="22">
        <v>0.15049999999999999</v>
      </c>
      <c r="M49" s="22">
        <v>0.1091</v>
      </c>
      <c r="N49" s="22">
        <v>0.10949999999999999</v>
      </c>
      <c r="O49" s="22">
        <v>0</v>
      </c>
      <c r="P49" s="22">
        <v>2.52E-2</v>
      </c>
      <c r="Q49" s="22">
        <f t="shared" ref="Q49:Q50" si="17">SUM(F49:P49)</f>
        <v>1.0007000000000001</v>
      </c>
      <c r="R49" s="22">
        <v>3.0999999999999999E-3</v>
      </c>
      <c r="S49" s="22">
        <v>-3.8E-3</v>
      </c>
      <c r="T49" s="23">
        <f t="shared" ref="T49:T51" si="18">SUM(Q49:S49)</f>
        <v>1.0000000000000002</v>
      </c>
    </row>
    <row r="50" spans="1:21" x14ac:dyDescent="0.2">
      <c r="A50" s="12">
        <v>2020</v>
      </c>
      <c r="B50" s="3" t="s">
        <v>41</v>
      </c>
      <c r="C50" s="14">
        <v>8</v>
      </c>
      <c r="D50" s="25">
        <v>9.2999999999999999E-2</v>
      </c>
      <c r="E50" s="19">
        <v>0.25937761078481208</v>
      </c>
      <c r="F50" s="20">
        <v>0</v>
      </c>
      <c r="G50" s="22">
        <v>7.7200000000000005E-2</v>
      </c>
      <c r="H50" s="22">
        <v>0.14600000000000002</v>
      </c>
      <c r="I50" s="22">
        <v>0</v>
      </c>
      <c r="J50" s="22">
        <v>0.1603</v>
      </c>
      <c r="K50" s="22">
        <v>0.18619999999999998</v>
      </c>
      <c r="L50" s="22">
        <v>0.14979999999999999</v>
      </c>
      <c r="M50" s="22">
        <v>0.13269999999999998</v>
      </c>
      <c r="N50" s="22">
        <v>0.10859999999999999</v>
      </c>
      <c r="O50" s="22">
        <v>0</v>
      </c>
      <c r="P50" s="22">
        <v>2.5499999999999998E-2</v>
      </c>
      <c r="Q50" s="22">
        <f t="shared" si="17"/>
        <v>0.98630000000000007</v>
      </c>
      <c r="R50" s="22">
        <v>3.5499999999999997E-2</v>
      </c>
      <c r="S50" s="22">
        <v>-2.18E-2</v>
      </c>
      <c r="T50" s="23">
        <f t="shared" si="18"/>
        <v>1</v>
      </c>
    </row>
    <row r="51" spans="1:21" ht="17" thickBot="1" x14ac:dyDescent="0.25">
      <c r="A51" s="17">
        <v>2019</v>
      </c>
      <c r="B51" s="2" t="s">
        <v>41</v>
      </c>
      <c r="C51" s="18">
        <v>8</v>
      </c>
      <c r="D51" s="26">
        <v>0.35399999999999998</v>
      </c>
      <c r="E51" s="26">
        <v>0.12274149786335881</v>
      </c>
      <c r="F51" s="27">
        <v>3.7999999999999999E-2</v>
      </c>
      <c r="G51" s="26">
        <v>9.1899999999999996E-2</v>
      </c>
      <c r="H51" s="26">
        <v>0.10200000000000001</v>
      </c>
      <c r="I51" s="26">
        <v>0</v>
      </c>
      <c r="J51" s="26">
        <v>0.20780000000000001</v>
      </c>
      <c r="K51" s="26">
        <v>0.1789</v>
      </c>
      <c r="L51" s="26">
        <v>9.290000000000001E-2</v>
      </c>
      <c r="M51" s="26">
        <v>0.12229999999999999</v>
      </c>
      <c r="N51" s="26">
        <v>0.1484</v>
      </c>
      <c r="O51" s="26">
        <v>0</v>
      </c>
      <c r="P51" s="26">
        <v>0</v>
      </c>
      <c r="Q51" s="26">
        <f>SUM(F51:P51)</f>
        <v>0.98219999999999996</v>
      </c>
      <c r="R51" s="26">
        <v>1.44E-2</v>
      </c>
      <c r="S51" s="26">
        <v>3.3999999999999998E-3</v>
      </c>
      <c r="T51" s="28">
        <f t="shared" si="18"/>
        <v>0.99999999999999989</v>
      </c>
    </row>
    <row r="52" spans="1:21" x14ac:dyDescent="0.2">
      <c r="A52" s="12">
        <v>2023</v>
      </c>
      <c r="B52" s="3" t="s">
        <v>35</v>
      </c>
      <c r="C52" s="14">
        <v>8</v>
      </c>
      <c r="D52" s="19">
        <v>0.18790000000000001</v>
      </c>
      <c r="E52" s="19">
        <v>0.10622899823868114</v>
      </c>
      <c r="F52" s="20">
        <v>9.9099999999999994E-2</v>
      </c>
      <c r="G52" s="19">
        <v>0.1593</v>
      </c>
      <c r="H52" s="19">
        <v>4.07E-2</v>
      </c>
      <c r="I52" s="19">
        <v>0</v>
      </c>
      <c r="J52" s="19">
        <v>0.22760000000000002</v>
      </c>
      <c r="K52" s="19">
        <v>0.22189999999999999</v>
      </c>
      <c r="L52" s="19">
        <v>0.1419</v>
      </c>
      <c r="M52" s="19">
        <v>1.72E-2</v>
      </c>
      <c r="N52" s="19">
        <v>8.0699999999999994E-2</v>
      </c>
      <c r="O52" s="21">
        <v>8.5000000000000006E-3</v>
      </c>
      <c r="P52" s="19">
        <v>1.5E-3</v>
      </c>
      <c r="Q52" s="19">
        <f>SUM(F52:P52)</f>
        <v>0.99839999999999984</v>
      </c>
      <c r="R52" s="19">
        <v>2.5000000000000001E-3</v>
      </c>
      <c r="S52" s="22">
        <v>-8.9999999999999998E-4</v>
      </c>
      <c r="T52" s="23">
        <f>SUM(Q52:S52)</f>
        <v>0.99999999999999989</v>
      </c>
    </row>
    <row r="53" spans="1:21" x14ac:dyDescent="0.2">
      <c r="A53" s="12">
        <v>2022</v>
      </c>
      <c r="B53" s="3" t="s">
        <v>35</v>
      </c>
      <c r="C53" s="14">
        <v>8</v>
      </c>
      <c r="D53" s="24">
        <v>-0.1167</v>
      </c>
      <c r="E53" s="19">
        <v>0.16567519859774171</v>
      </c>
      <c r="F53" s="20">
        <v>8.030000000000001E-2</v>
      </c>
      <c r="G53" s="22">
        <v>0.1239</v>
      </c>
      <c r="H53" s="22">
        <v>0.09</v>
      </c>
      <c r="I53" s="22">
        <v>0</v>
      </c>
      <c r="J53" s="22">
        <v>0.26420000000000005</v>
      </c>
      <c r="K53" s="22">
        <v>0.1976</v>
      </c>
      <c r="L53" s="22">
        <v>9.6700000000000008E-2</v>
      </c>
      <c r="M53" s="22">
        <v>8.9999999999999993E-3</v>
      </c>
      <c r="N53" s="22">
        <v>9.0700000000000003E-2</v>
      </c>
      <c r="O53" s="22">
        <v>1.44E-2</v>
      </c>
      <c r="P53" s="21">
        <v>2.8899999999999999E-2</v>
      </c>
      <c r="Q53" s="19">
        <f>SUM(F53:P53)</f>
        <v>0.99570000000000003</v>
      </c>
      <c r="R53" s="19">
        <v>5.1999999999999998E-3</v>
      </c>
      <c r="S53" s="22">
        <v>-8.9999999999999998E-4</v>
      </c>
      <c r="T53" s="23">
        <f>SUM(Q53:S53)</f>
        <v>1.0000000000000002</v>
      </c>
      <c r="U53" s="16"/>
    </row>
    <row r="54" spans="1:21" x14ac:dyDescent="0.2">
      <c r="A54" s="12">
        <v>2021</v>
      </c>
      <c r="B54" s="3" t="s">
        <v>35</v>
      </c>
      <c r="C54" s="14">
        <v>8</v>
      </c>
      <c r="D54" s="19">
        <v>0.2354</v>
      </c>
      <c r="E54" s="19">
        <v>0.10764149856988504</v>
      </c>
      <c r="F54" s="20">
        <v>6.6000000000000003E-2</v>
      </c>
      <c r="G54" s="22">
        <v>6.8199999999999997E-2</v>
      </c>
      <c r="H54" s="22">
        <v>6.7699999999999996E-2</v>
      </c>
      <c r="I54" s="22">
        <v>0</v>
      </c>
      <c r="J54" s="22">
        <v>0.24229999999999999</v>
      </c>
      <c r="K54" s="22">
        <v>0.1991</v>
      </c>
      <c r="L54" s="22">
        <v>0.14629999999999999</v>
      </c>
      <c r="M54" s="22">
        <v>1.47E-2</v>
      </c>
      <c r="N54" s="22">
        <v>0.1381</v>
      </c>
      <c r="O54" s="22">
        <v>2.0299999999999999E-2</v>
      </c>
      <c r="P54" s="22">
        <v>3.4799999999999998E-2</v>
      </c>
      <c r="Q54" s="22">
        <f t="shared" ref="Q54:Q55" si="19">SUM(F54:P54)</f>
        <v>0.99750000000000005</v>
      </c>
      <c r="R54" s="22">
        <v>3.3999999999999998E-3</v>
      </c>
      <c r="S54" s="22">
        <v>-8.9999999999999998E-4</v>
      </c>
      <c r="T54" s="23">
        <f t="shared" ref="T54:T56" si="20">SUM(Q54:S54)</f>
        <v>1.0000000000000002</v>
      </c>
    </row>
    <row r="55" spans="1:21" x14ac:dyDescent="0.2">
      <c r="A55" s="12">
        <v>2020</v>
      </c>
      <c r="B55" s="3" t="s">
        <v>35</v>
      </c>
      <c r="C55" s="14">
        <v>8</v>
      </c>
      <c r="D55" s="25">
        <v>-6.8999999999999999E-3</v>
      </c>
      <c r="E55" s="19">
        <v>0.24930982398428941</v>
      </c>
      <c r="F55" s="20">
        <v>5.2999999999999999E-2</v>
      </c>
      <c r="G55" s="22">
        <v>0.1527</v>
      </c>
      <c r="H55" s="22">
        <v>7.3700000000000002E-2</v>
      </c>
      <c r="I55" s="22">
        <v>8.6E-3</v>
      </c>
      <c r="J55" s="22">
        <v>0.1613</v>
      </c>
      <c r="K55" s="22">
        <v>0.19989999999999999</v>
      </c>
      <c r="L55" s="22">
        <v>0.11260000000000001</v>
      </c>
      <c r="M55" s="22">
        <v>3.8800000000000001E-2</v>
      </c>
      <c r="N55" s="22">
        <v>0.1487</v>
      </c>
      <c r="O55" s="22">
        <v>1.2500000000000001E-2</v>
      </c>
      <c r="P55" s="22">
        <v>2.8000000000000001E-2</v>
      </c>
      <c r="Q55" s="22">
        <f t="shared" si="19"/>
        <v>0.98980000000000001</v>
      </c>
      <c r="R55" s="22">
        <v>1.0999999999999999E-2</v>
      </c>
      <c r="S55" s="22">
        <v>-8.0000000000000004E-4</v>
      </c>
      <c r="T55" s="23">
        <f t="shared" si="20"/>
        <v>0.99999999999999989</v>
      </c>
    </row>
    <row r="56" spans="1:21" ht="17" thickBot="1" x14ac:dyDescent="0.25">
      <c r="A56" s="17">
        <v>2019</v>
      </c>
      <c r="B56" s="2" t="s">
        <v>35</v>
      </c>
      <c r="C56" s="18">
        <v>8</v>
      </c>
      <c r="D56" s="26">
        <v>0.26850000000000002</v>
      </c>
      <c r="E56" s="26">
        <v>0.10096692017444611</v>
      </c>
      <c r="F56" s="27">
        <v>6.25E-2</v>
      </c>
      <c r="G56" s="26">
        <v>0.15390000000000001</v>
      </c>
      <c r="H56" s="26">
        <v>5.5E-2</v>
      </c>
      <c r="I56" s="26">
        <v>5.0000000000000001E-4</v>
      </c>
      <c r="J56" s="26">
        <v>0.2145</v>
      </c>
      <c r="K56" s="26">
        <v>0.21690000000000001</v>
      </c>
      <c r="L56" s="26">
        <v>0.1096</v>
      </c>
      <c r="M56" s="26">
        <v>3.2500000000000001E-2</v>
      </c>
      <c r="N56" s="26">
        <v>8.2800000000000012E-2</v>
      </c>
      <c r="O56" s="26">
        <v>2.0799999999999999E-2</v>
      </c>
      <c r="P56" s="26">
        <v>4.3499999999999997E-2</v>
      </c>
      <c r="Q56" s="26">
        <f>SUM(F56:P56)</f>
        <v>0.99250000000000005</v>
      </c>
      <c r="R56" s="26">
        <v>8.3000000000000001E-3</v>
      </c>
      <c r="S56" s="26">
        <v>-8.0000000000000004E-4</v>
      </c>
      <c r="T56" s="28">
        <f t="shared" si="20"/>
        <v>1.0000000000000002</v>
      </c>
    </row>
    <row r="57" spans="1:21" x14ac:dyDescent="0.2">
      <c r="A57" s="12">
        <v>2023</v>
      </c>
      <c r="B57" s="3" t="s">
        <v>20</v>
      </c>
      <c r="C57" s="14">
        <v>8</v>
      </c>
      <c r="D57" s="19">
        <v>0.13638516179952642</v>
      </c>
      <c r="E57" s="19">
        <v>0.10140130987138639</v>
      </c>
      <c r="F57" s="20">
        <v>0.1084</v>
      </c>
      <c r="G57" s="19">
        <v>0.14179999999999998</v>
      </c>
      <c r="H57" s="19">
        <v>8.5100000000000009E-2</v>
      </c>
      <c r="I57" s="19">
        <v>2.4500000000000001E-2</v>
      </c>
      <c r="J57" s="19">
        <v>0.1721</v>
      </c>
      <c r="K57" s="19">
        <v>0.12329999999999999</v>
      </c>
      <c r="L57" s="19">
        <v>0.13429999999999997</v>
      </c>
      <c r="M57" s="19">
        <v>9.459999999999999E-2</v>
      </c>
      <c r="N57" s="19">
        <v>4.6899999999999997E-2</v>
      </c>
      <c r="O57" s="21">
        <v>1.7299999999999999E-2</v>
      </c>
      <c r="P57" s="19">
        <v>2.47E-2</v>
      </c>
      <c r="Q57" s="19">
        <f>SUM(F57:P57)</f>
        <v>0.97300000000000009</v>
      </c>
      <c r="R57" s="19">
        <v>2.18E-2</v>
      </c>
      <c r="S57" s="22">
        <v>5.1999999999999998E-3</v>
      </c>
      <c r="T57" s="23">
        <f>SUM(Q57:S57)</f>
        <v>1.0000000000000002</v>
      </c>
    </row>
    <row r="58" spans="1:21" x14ac:dyDescent="0.2">
      <c r="A58" s="12">
        <v>2022</v>
      </c>
      <c r="B58" s="3" t="s">
        <v>20</v>
      </c>
      <c r="C58" s="14">
        <v>8</v>
      </c>
      <c r="D58" s="24">
        <v>-0.10724351747463345</v>
      </c>
      <c r="E58" s="19">
        <v>0.15997677732248847</v>
      </c>
      <c r="F58" s="20">
        <v>0.1384</v>
      </c>
      <c r="G58" s="22">
        <v>0.15639999999999998</v>
      </c>
      <c r="H58" s="22">
        <v>8.3900000000000002E-2</v>
      </c>
      <c r="I58" s="22">
        <v>1.03E-2</v>
      </c>
      <c r="J58" s="22">
        <v>0.18030000000000002</v>
      </c>
      <c r="K58" s="22">
        <v>0.15410000000000001</v>
      </c>
      <c r="L58" s="22">
        <v>0.128</v>
      </c>
      <c r="M58" s="22">
        <v>3.6399999999999995E-2</v>
      </c>
      <c r="N58" s="22">
        <v>6.54E-2</v>
      </c>
      <c r="O58" s="22">
        <v>1.72E-2</v>
      </c>
      <c r="P58" s="21">
        <v>0</v>
      </c>
      <c r="Q58" s="19">
        <f>SUM(F58:P58)</f>
        <v>0.97039999999999993</v>
      </c>
      <c r="R58" s="19">
        <v>2.5899999999999999E-2</v>
      </c>
      <c r="S58" s="22">
        <v>3.7000000000000002E-3</v>
      </c>
      <c r="T58" s="23">
        <f>SUM(Q58:S58)</f>
        <v>1</v>
      </c>
      <c r="U58" s="16"/>
    </row>
    <row r="59" spans="1:21" x14ac:dyDescent="0.2">
      <c r="A59" s="12">
        <v>2021</v>
      </c>
      <c r="B59" s="3" t="s">
        <v>20</v>
      </c>
      <c r="C59" s="14">
        <v>8</v>
      </c>
      <c r="D59" s="19">
        <v>0.22260509993108202</v>
      </c>
      <c r="E59" s="19">
        <v>0.1107382987038162</v>
      </c>
      <c r="F59" s="20">
        <v>9.5899999999999999E-2</v>
      </c>
      <c r="G59" s="22">
        <v>0.11339999999999999</v>
      </c>
      <c r="H59" s="22">
        <v>6.6199999999999995E-2</v>
      </c>
      <c r="I59" s="22">
        <v>4.3099999999999999E-2</v>
      </c>
      <c r="J59" s="22">
        <v>0.18429999999999999</v>
      </c>
      <c r="K59" s="22">
        <v>0.14659999999999998</v>
      </c>
      <c r="L59" s="22">
        <v>0.1492</v>
      </c>
      <c r="M59" s="22">
        <v>6.0100000000000001E-2</v>
      </c>
      <c r="N59" s="22">
        <v>0.10039999999999999</v>
      </c>
      <c r="O59" s="22">
        <v>2.63E-2</v>
      </c>
      <c r="P59" s="22">
        <v>0</v>
      </c>
      <c r="Q59" s="22">
        <f t="shared" ref="Q59:Q60" si="21">SUM(F59:P59)</f>
        <v>0.98550000000000004</v>
      </c>
      <c r="R59" s="22">
        <v>2.1299999999999999E-2</v>
      </c>
      <c r="S59" s="22">
        <v>-6.7999999999999996E-3</v>
      </c>
      <c r="T59" s="23">
        <f t="shared" ref="T59:T61" si="22">SUM(Q59:S59)</f>
        <v>1.0000000000000002</v>
      </c>
    </row>
    <row r="60" spans="1:21" x14ac:dyDescent="0.2">
      <c r="A60" s="12">
        <v>2020</v>
      </c>
      <c r="B60" s="3" t="s">
        <v>20</v>
      </c>
      <c r="C60" s="14">
        <v>8</v>
      </c>
      <c r="D60" s="25">
        <v>-7.1359999999999979E-2</v>
      </c>
      <c r="E60" s="19">
        <v>0.252379373093429</v>
      </c>
      <c r="F60" s="20">
        <v>5.0199999999999995E-2</v>
      </c>
      <c r="G60" s="22">
        <v>9.2100000000000001E-2</v>
      </c>
      <c r="H60" s="22">
        <v>9.4299999999999995E-2</v>
      </c>
      <c r="I60" s="22">
        <v>3.32E-2</v>
      </c>
      <c r="J60" s="22">
        <v>0.17430000000000001</v>
      </c>
      <c r="K60" s="22">
        <v>0.17660000000000001</v>
      </c>
      <c r="L60" s="22">
        <v>0.1638</v>
      </c>
      <c r="M60" s="22">
        <v>2.9700000000000001E-2</v>
      </c>
      <c r="N60" s="22">
        <v>0.12190000000000001</v>
      </c>
      <c r="O60" s="22">
        <v>1.6400000000000001E-2</v>
      </c>
      <c r="P60" s="22">
        <v>2.47E-2</v>
      </c>
      <c r="Q60" s="22">
        <f t="shared" si="21"/>
        <v>0.97719999999999985</v>
      </c>
      <c r="R60" s="22">
        <v>1.9E-2</v>
      </c>
      <c r="S60" s="22">
        <v>3.8E-3</v>
      </c>
      <c r="T60" s="23">
        <f t="shared" si="22"/>
        <v>0.99999999999999989</v>
      </c>
    </row>
    <row r="61" spans="1:21" ht="17" thickBot="1" x14ac:dyDescent="0.25">
      <c r="A61" s="17">
        <v>2019</v>
      </c>
      <c r="B61" s="2" t="s">
        <v>20</v>
      </c>
      <c r="C61" s="18">
        <v>8</v>
      </c>
      <c r="D61" s="26">
        <v>0.25476811885163619</v>
      </c>
      <c r="E61" s="26">
        <v>0.10656411867736607</v>
      </c>
      <c r="F61" s="27">
        <v>3.7399999999999996E-2</v>
      </c>
      <c r="G61" s="26">
        <v>0.1246</v>
      </c>
      <c r="H61" s="26">
        <v>6.6199999999999995E-2</v>
      </c>
      <c r="I61" s="26">
        <v>3.1300000000000001E-2</v>
      </c>
      <c r="J61" s="26">
        <v>0.22200000000000003</v>
      </c>
      <c r="K61" s="26">
        <v>0.13769999999999999</v>
      </c>
      <c r="L61" s="26">
        <v>0.1206</v>
      </c>
      <c r="M61" s="26">
        <v>4.1000000000000002E-2</v>
      </c>
      <c r="N61" s="26">
        <v>0.14799999999999999</v>
      </c>
      <c r="O61" s="26">
        <v>2.4799999999999999E-2</v>
      </c>
      <c r="P61" s="26">
        <v>3.2799999999999996E-2</v>
      </c>
      <c r="Q61" s="26">
        <f>SUM(F61:P61)</f>
        <v>0.98640000000000017</v>
      </c>
      <c r="R61" s="26">
        <v>1.06E-2</v>
      </c>
      <c r="S61" s="26">
        <v>3.0000000000000001E-3</v>
      </c>
      <c r="T61" s="28">
        <f t="shared" si="22"/>
        <v>1.0000000000000002</v>
      </c>
    </row>
    <row r="62" spans="1:21" x14ac:dyDescent="0.2">
      <c r="A62" s="12">
        <v>2023</v>
      </c>
      <c r="B62" s="3" t="s">
        <v>12</v>
      </c>
      <c r="C62" s="14">
        <v>8</v>
      </c>
      <c r="D62" s="19">
        <v>9.5299999999999996E-2</v>
      </c>
      <c r="E62" s="19">
        <v>0.11371344304076356</v>
      </c>
      <c r="F62" s="20">
        <v>5.5400000000000005E-2</v>
      </c>
      <c r="G62" s="19">
        <v>8.3799999999999999E-2</v>
      </c>
      <c r="H62" s="19">
        <v>0.1207</v>
      </c>
      <c r="I62" s="19">
        <v>1.5699999999999999E-2</v>
      </c>
      <c r="J62" s="19">
        <v>0.19640000000000002</v>
      </c>
      <c r="K62" s="19">
        <v>0.1535</v>
      </c>
      <c r="L62" s="19">
        <v>0.1318</v>
      </c>
      <c r="M62" s="19">
        <v>9.2699999999999991E-2</v>
      </c>
      <c r="N62" s="19">
        <v>7.8699999999999992E-2</v>
      </c>
      <c r="O62" s="21">
        <v>0</v>
      </c>
      <c r="P62" s="19">
        <v>5.5E-2</v>
      </c>
      <c r="Q62" s="19">
        <f>SUM(F62:P62)</f>
        <v>0.98370000000000013</v>
      </c>
      <c r="R62" s="19">
        <v>1.26E-2</v>
      </c>
      <c r="S62" s="22">
        <v>3.7000000000000002E-3</v>
      </c>
      <c r="T62" s="23">
        <f>SUM(Q62:S62)</f>
        <v>1.0000000000000002</v>
      </c>
    </row>
    <row r="63" spans="1:21" x14ac:dyDescent="0.2">
      <c r="A63" s="12">
        <v>2022</v>
      </c>
      <c r="B63" s="3" t="s">
        <v>12</v>
      </c>
      <c r="C63" s="14">
        <v>8</v>
      </c>
      <c r="D63" s="24">
        <v>-0.14119999999999999</v>
      </c>
      <c r="E63" s="19">
        <v>0.20488619826798957</v>
      </c>
      <c r="F63" s="20">
        <v>5.7700000000000001E-2</v>
      </c>
      <c r="G63" s="22">
        <v>4.7799999999999995E-2</v>
      </c>
      <c r="H63" s="22">
        <v>0.13059999999999999</v>
      </c>
      <c r="I63" s="22">
        <v>2.8400000000000002E-2</v>
      </c>
      <c r="J63" s="22">
        <v>0.18809999999999999</v>
      </c>
      <c r="K63" s="22">
        <v>0.14989999999999998</v>
      </c>
      <c r="L63" s="22">
        <v>0.1283</v>
      </c>
      <c r="M63" s="22">
        <v>0.10580000000000001</v>
      </c>
      <c r="N63" s="22">
        <v>8.6799999999999988E-2</v>
      </c>
      <c r="O63" s="22">
        <v>0</v>
      </c>
      <c r="P63" s="21">
        <v>5.3199999999999997E-2</v>
      </c>
      <c r="Q63" s="19">
        <f>SUM(F63:P63)</f>
        <v>0.97659999999999991</v>
      </c>
      <c r="R63" s="19">
        <v>1.8599999999999998E-2</v>
      </c>
      <c r="S63" s="22">
        <v>4.7999999999999996E-3</v>
      </c>
      <c r="T63" s="23">
        <f>SUM(Q63:S63)</f>
        <v>0.99999999999999989</v>
      </c>
      <c r="U63" s="16"/>
    </row>
    <row r="64" spans="1:21" x14ac:dyDescent="0.2">
      <c r="A64" s="12">
        <v>2021</v>
      </c>
      <c r="B64" s="3" t="s">
        <v>12</v>
      </c>
      <c r="C64" s="14">
        <v>8</v>
      </c>
      <c r="D64" s="19">
        <v>0.2271</v>
      </c>
      <c r="E64" s="19">
        <v>0.12510717696716905</v>
      </c>
      <c r="F64" s="20">
        <v>5.3900000000000003E-2</v>
      </c>
      <c r="G64" s="22">
        <v>0.1072</v>
      </c>
      <c r="H64" s="22">
        <v>8.8800000000000004E-2</v>
      </c>
      <c r="I64" s="22">
        <v>2.7E-2</v>
      </c>
      <c r="J64" s="22">
        <v>0.12559999999999999</v>
      </c>
      <c r="K64" s="22">
        <v>0.16120000000000001</v>
      </c>
      <c r="L64" s="22">
        <v>0.1694</v>
      </c>
      <c r="M64" s="22">
        <v>0.15409999999999999</v>
      </c>
      <c r="N64" s="22">
        <v>6.4399999999999999E-2</v>
      </c>
      <c r="O64" s="22">
        <v>0</v>
      </c>
      <c r="P64" s="22">
        <v>2.3099999999999999E-2</v>
      </c>
      <c r="Q64" s="22">
        <f t="shared" ref="Q64:Q66" si="23">SUM(F64:P64)</f>
        <v>0.97470000000000012</v>
      </c>
      <c r="R64" s="22">
        <v>2.1000000000000001E-2</v>
      </c>
      <c r="S64" s="22">
        <v>4.3E-3</v>
      </c>
      <c r="T64" s="23">
        <f t="shared" ref="T64:T71" si="24">SUM(Q64:S64)</f>
        <v>1.0000000000000002</v>
      </c>
    </row>
    <row r="65" spans="1:21" x14ac:dyDescent="0.2">
      <c r="A65" s="12">
        <v>2020</v>
      </c>
      <c r="B65" s="3" t="s">
        <v>12</v>
      </c>
      <c r="C65" s="14">
        <v>8</v>
      </c>
      <c r="D65" s="25">
        <v>6.0199999999999997E-2</v>
      </c>
      <c r="E65" s="19">
        <v>0.26083396370822592</v>
      </c>
      <c r="F65" s="20">
        <v>4.9000000000000002E-2</v>
      </c>
      <c r="G65" s="22">
        <v>0.1152</v>
      </c>
      <c r="H65" s="22">
        <v>7.9799999999999996E-2</v>
      </c>
      <c r="I65" s="22">
        <v>2.9399999999999999E-2</v>
      </c>
      <c r="J65" s="22">
        <v>0.1787</v>
      </c>
      <c r="K65" s="22">
        <v>0.15709999999999999</v>
      </c>
      <c r="L65" s="22">
        <v>0.1012</v>
      </c>
      <c r="M65" s="22">
        <v>0.13250000000000001</v>
      </c>
      <c r="N65" s="22">
        <v>5.2999999999999999E-2</v>
      </c>
      <c r="O65" s="22">
        <v>4.3299999999999998E-2</v>
      </c>
      <c r="P65" s="22">
        <v>4.2699999999999995E-2</v>
      </c>
      <c r="Q65" s="22">
        <f t="shared" si="23"/>
        <v>0.9819</v>
      </c>
      <c r="R65" s="22">
        <v>1.8700000000000001E-2</v>
      </c>
      <c r="S65" s="22">
        <v>-5.9999999999999995E-4</v>
      </c>
      <c r="T65" s="23">
        <f t="shared" si="24"/>
        <v>0.99999999999999989</v>
      </c>
    </row>
    <row r="66" spans="1:21" ht="17" thickBot="1" x14ac:dyDescent="0.25">
      <c r="A66" s="17">
        <v>2019</v>
      </c>
      <c r="B66" s="2" t="s">
        <v>12</v>
      </c>
      <c r="C66" s="18">
        <v>8</v>
      </c>
      <c r="D66" s="26">
        <v>0.2762</v>
      </c>
      <c r="E66" s="26">
        <v>9.01E-2</v>
      </c>
      <c r="F66" s="27">
        <v>2.3E-2</v>
      </c>
      <c r="G66" s="26">
        <v>8.8099999999999998E-2</v>
      </c>
      <c r="H66" s="26">
        <v>0.11260000000000001</v>
      </c>
      <c r="I66" s="26">
        <v>1.9299999999999998E-2</v>
      </c>
      <c r="J66" s="26">
        <v>0.21989999999999998</v>
      </c>
      <c r="K66" s="26">
        <v>0.16980000000000001</v>
      </c>
      <c r="L66" s="26">
        <v>7.7600000000000002E-2</v>
      </c>
      <c r="M66" s="26">
        <v>0.15920000000000001</v>
      </c>
      <c r="N66" s="26">
        <v>8.7599999999999997E-2</v>
      </c>
      <c r="O66" s="26">
        <v>0</v>
      </c>
      <c r="P66" s="26">
        <v>4.6300000000000001E-2</v>
      </c>
      <c r="Q66" s="26">
        <f t="shared" si="23"/>
        <v>1.0034000000000001</v>
      </c>
      <c r="R66" s="26">
        <v>9.9000000000000008E-3</v>
      </c>
      <c r="S66" s="26">
        <v>-1.3299999999999999E-2</v>
      </c>
      <c r="T66" s="28">
        <f t="shared" si="24"/>
        <v>1</v>
      </c>
    </row>
    <row r="67" spans="1:21" x14ac:dyDescent="0.2">
      <c r="A67" s="12">
        <v>2023</v>
      </c>
      <c r="B67" s="3" t="s">
        <v>13</v>
      </c>
      <c r="C67" s="14">
        <v>8</v>
      </c>
      <c r="D67" s="19">
        <v>0.06</v>
      </c>
      <c r="E67" s="19">
        <v>0.10421870976045813</v>
      </c>
      <c r="F67" s="20">
        <v>0</v>
      </c>
      <c r="G67" s="19">
        <v>6.5299999999999997E-2</v>
      </c>
      <c r="H67" s="19">
        <v>0.14949999999999999</v>
      </c>
      <c r="I67" s="19">
        <v>0</v>
      </c>
      <c r="J67" s="19">
        <v>0.20289999999999997</v>
      </c>
      <c r="K67" s="19">
        <v>0.34249999999999997</v>
      </c>
      <c r="L67" s="19">
        <v>0.1018</v>
      </c>
      <c r="M67" s="19">
        <v>3.1599999999999996E-2</v>
      </c>
      <c r="N67" s="19">
        <v>6.3500000000000001E-2</v>
      </c>
      <c r="O67" s="21">
        <v>0</v>
      </c>
      <c r="P67" s="19">
        <v>0</v>
      </c>
      <c r="Q67" s="19">
        <f>SUM(F67:P67)</f>
        <v>0.95709999999999995</v>
      </c>
      <c r="R67" s="19">
        <v>4.6100000000000002E-2</v>
      </c>
      <c r="S67" s="22">
        <v>-3.2000000000000002E-3</v>
      </c>
      <c r="T67" s="23">
        <f t="shared" si="24"/>
        <v>0.99999999999999989</v>
      </c>
    </row>
    <row r="68" spans="1:21" x14ac:dyDescent="0.2">
      <c r="A68" s="12">
        <v>2022</v>
      </c>
      <c r="B68" s="3" t="s">
        <v>13</v>
      </c>
      <c r="C68" s="14">
        <v>8</v>
      </c>
      <c r="D68" s="24">
        <v>-0.17399999999999999</v>
      </c>
      <c r="E68" s="19">
        <v>0.19927051789856201</v>
      </c>
      <c r="F68" s="20">
        <v>2.2599999999999999E-2</v>
      </c>
      <c r="G68" s="22">
        <v>5.5599999999999997E-2</v>
      </c>
      <c r="H68" s="22">
        <v>0.15279999999999999</v>
      </c>
      <c r="I68" s="22">
        <v>0</v>
      </c>
      <c r="J68" s="22">
        <v>0.17699999999999999</v>
      </c>
      <c r="K68" s="22">
        <v>0.31129999999999997</v>
      </c>
      <c r="L68" s="22">
        <v>0.1045</v>
      </c>
      <c r="M68" s="22">
        <v>4.7600000000000003E-2</v>
      </c>
      <c r="N68" s="22">
        <v>7.4300000000000005E-2</v>
      </c>
      <c r="O68" s="22">
        <v>0</v>
      </c>
      <c r="P68" s="21">
        <v>0</v>
      </c>
      <c r="Q68" s="19">
        <f>SUM(F68:P68)</f>
        <v>0.94569999999999999</v>
      </c>
      <c r="R68" s="19">
        <v>5.6300000000000003E-2</v>
      </c>
      <c r="S68" s="22">
        <v>-2E-3</v>
      </c>
      <c r="T68" s="23">
        <f t="shared" si="24"/>
        <v>1</v>
      </c>
      <c r="U68" s="16"/>
    </row>
    <row r="69" spans="1:21" x14ac:dyDescent="0.2">
      <c r="A69" s="12">
        <v>2021</v>
      </c>
      <c r="B69" s="3" t="s">
        <v>13</v>
      </c>
      <c r="C69" s="14">
        <v>8</v>
      </c>
      <c r="D69" s="19">
        <v>0.24099999999999999</v>
      </c>
      <c r="E69" s="19">
        <v>0.10919140171294835</v>
      </c>
      <c r="F69" s="20">
        <v>1.89E-2</v>
      </c>
      <c r="G69" s="22">
        <v>7.2599999999999998E-2</v>
      </c>
      <c r="H69" s="22">
        <v>0.12189999999999999</v>
      </c>
      <c r="I69" s="22">
        <v>0</v>
      </c>
      <c r="J69" s="22">
        <v>0.1638</v>
      </c>
      <c r="K69" s="22">
        <v>0.30919999999999997</v>
      </c>
      <c r="L69" s="22">
        <v>0.13689999999999999</v>
      </c>
      <c r="M69" s="22">
        <v>5.5199999999999999E-2</v>
      </c>
      <c r="N69" s="22">
        <v>0.1195</v>
      </c>
      <c r="O69" s="22">
        <v>0</v>
      </c>
      <c r="P69" s="22">
        <v>0</v>
      </c>
      <c r="Q69" s="22">
        <f t="shared" ref="Q69:Q70" si="25">SUM(F69:P69)</f>
        <v>0.998</v>
      </c>
      <c r="R69" s="22">
        <v>3.5000000000000001E-3</v>
      </c>
      <c r="S69" s="22">
        <v>-1.5E-3</v>
      </c>
      <c r="T69" s="23">
        <f t="shared" si="24"/>
        <v>1</v>
      </c>
    </row>
    <row r="70" spans="1:21" x14ac:dyDescent="0.2">
      <c r="A70" s="12">
        <v>2020</v>
      </c>
      <c r="B70" s="3" t="s">
        <v>13</v>
      </c>
      <c r="C70" s="14">
        <v>8</v>
      </c>
      <c r="D70" s="25">
        <v>3.6999999999999998E-2</v>
      </c>
      <c r="E70" s="19">
        <v>0.23337923986933437</v>
      </c>
      <c r="F70" s="20">
        <v>3.78E-2</v>
      </c>
      <c r="G70" s="22">
        <v>6.1899999999999997E-2</v>
      </c>
      <c r="H70" s="22">
        <v>0.11219999999999999</v>
      </c>
      <c r="I70" s="22">
        <v>0</v>
      </c>
      <c r="J70" s="22">
        <v>0.1661</v>
      </c>
      <c r="K70" s="22">
        <v>0.29249999999999998</v>
      </c>
      <c r="L70" s="22">
        <v>0.1258</v>
      </c>
      <c r="M70" s="22">
        <v>7.1300000000000002E-2</v>
      </c>
      <c r="N70" s="22">
        <v>0.1074</v>
      </c>
      <c r="O70" s="22">
        <v>0</v>
      </c>
      <c r="P70" s="22">
        <v>2.53E-2</v>
      </c>
      <c r="Q70" s="22">
        <f t="shared" si="25"/>
        <v>1.0003000000000002</v>
      </c>
      <c r="R70" s="22">
        <v>1.5E-3</v>
      </c>
      <c r="S70" s="22">
        <v>-1.8E-3</v>
      </c>
      <c r="T70" s="23">
        <f t="shared" si="24"/>
        <v>1.0000000000000002</v>
      </c>
    </row>
    <row r="71" spans="1:21" ht="17" thickBot="1" x14ac:dyDescent="0.25">
      <c r="A71" s="17">
        <v>2019</v>
      </c>
      <c r="B71" s="2" t="s">
        <v>13</v>
      </c>
      <c r="C71" s="18">
        <v>8</v>
      </c>
      <c r="D71" s="26">
        <v>0.24399999999999999</v>
      </c>
      <c r="E71" s="26">
        <v>0.11089820178993275</v>
      </c>
      <c r="F71" s="27">
        <v>1.61E-2</v>
      </c>
      <c r="G71" s="26">
        <v>9.9900000000000003E-2</v>
      </c>
      <c r="H71" s="26">
        <v>0.14349999999999999</v>
      </c>
      <c r="I71" s="26">
        <v>0</v>
      </c>
      <c r="J71" s="26">
        <v>0.22620000000000001</v>
      </c>
      <c r="K71" s="26">
        <v>0.26960000000000001</v>
      </c>
      <c r="L71" s="26">
        <v>0.1145</v>
      </c>
      <c r="M71" s="26">
        <v>4.48E-2</v>
      </c>
      <c r="N71" s="26">
        <v>6.1600000000000002E-2</v>
      </c>
      <c r="O71" s="26">
        <v>0</v>
      </c>
      <c r="P71" s="26">
        <v>2.1600000000000001E-2</v>
      </c>
      <c r="Q71" s="26">
        <f t="shared" ref="Q71:Q83" si="26">SUM(F71:P71)</f>
        <v>0.99780000000000002</v>
      </c>
      <c r="R71" s="26">
        <v>8.0000000000000004E-4</v>
      </c>
      <c r="S71" s="26">
        <v>1.4E-3</v>
      </c>
      <c r="T71" s="28">
        <f t="shared" si="24"/>
        <v>1</v>
      </c>
    </row>
    <row r="72" spans="1:21" x14ac:dyDescent="0.2">
      <c r="A72" s="12">
        <v>2023</v>
      </c>
      <c r="B72" s="3" t="s">
        <v>34</v>
      </c>
      <c r="C72" s="14">
        <v>9</v>
      </c>
      <c r="D72" s="19">
        <v>0.13059999999999999</v>
      </c>
      <c r="E72" s="19">
        <v>0.13552453911319826</v>
      </c>
      <c r="F72" s="20">
        <v>8.1699999999999995E-2</v>
      </c>
      <c r="G72" s="19">
        <v>8.2199999999999995E-2</v>
      </c>
      <c r="H72" s="19">
        <v>1.2999999999999999E-2</v>
      </c>
      <c r="I72" s="19">
        <v>6.1899999999999997E-2</v>
      </c>
      <c r="J72" s="19">
        <v>0.21020000000000003</v>
      </c>
      <c r="K72" s="19">
        <v>0.11840000000000001</v>
      </c>
      <c r="L72" s="19">
        <v>0.1527</v>
      </c>
      <c r="M72" s="19">
        <v>0.1794</v>
      </c>
      <c r="N72" s="19">
        <v>7.51E-2</v>
      </c>
      <c r="O72" s="21">
        <v>0</v>
      </c>
      <c r="P72" s="19">
        <v>0</v>
      </c>
      <c r="Q72" s="19">
        <f t="shared" si="26"/>
        <v>0.97460000000000013</v>
      </c>
      <c r="R72" s="19">
        <v>2.64E-2</v>
      </c>
      <c r="S72" s="22">
        <v>-1E-3</v>
      </c>
      <c r="T72" s="23">
        <f>SUM(Q72:S72)</f>
        <v>1.0000000000000002</v>
      </c>
    </row>
    <row r="73" spans="1:21" x14ac:dyDescent="0.2">
      <c r="A73" s="12">
        <v>2022</v>
      </c>
      <c r="B73" s="3" t="s">
        <v>34</v>
      </c>
      <c r="C73" s="14">
        <v>9</v>
      </c>
      <c r="D73" s="24">
        <v>-0.17829999999999999</v>
      </c>
      <c r="E73" s="19">
        <v>0.22457178298873565</v>
      </c>
      <c r="F73" s="20">
        <v>5.5400000000000005E-2</v>
      </c>
      <c r="G73" s="22">
        <v>6.4899999999999999E-2</v>
      </c>
      <c r="H73" s="22">
        <v>4.7600000000000003E-2</v>
      </c>
      <c r="I73" s="22">
        <v>7.51E-2</v>
      </c>
      <c r="J73" s="22">
        <v>0.23080000000000001</v>
      </c>
      <c r="K73" s="22">
        <v>0.12570000000000001</v>
      </c>
      <c r="L73" s="22">
        <v>9.3900000000000011E-2</v>
      </c>
      <c r="M73" s="22">
        <v>0.16589999999999999</v>
      </c>
      <c r="N73" s="22">
        <v>0.121</v>
      </c>
      <c r="O73" s="22">
        <v>0</v>
      </c>
      <c r="P73" s="21">
        <v>0</v>
      </c>
      <c r="Q73" s="19">
        <f t="shared" si="26"/>
        <v>0.98029999999999995</v>
      </c>
      <c r="R73" s="19">
        <v>2.0199999999999999E-2</v>
      </c>
      <c r="S73" s="22">
        <v>-5.0000000000000001E-4</v>
      </c>
      <c r="T73" s="23">
        <f>SUM(Q73:S73)</f>
        <v>1</v>
      </c>
      <c r="U73" s="16"/>
    </row>
    <row r="74" spans="1:21" x14ac:dyDescent="0.2">
      <c r="A74" s="12">
        <v>2021</v>
      </c>
      <c r="B74" s="3" t="s">
        <v>34</v>
      </c>
      <c r="C74" s="14">
        <v>9</v>
      </c>
      <c r="D74" s="19">
        <v>0.23580000000000001</v>
      </c>
      <c r="E74" s="19">
        <v>0.13322067199801763</v>
      </c>
      <c r="F74" s="20">
        <v>3.4500000000000003E-2</v>
      </c>
      <c r="G74" s="22">
        <v>0.11610000000000001</v>
      </c>
      <c r="H74" s="22">
        <v>5.1200000000000002E-2</v>
      </c>
      <c r="I74" s="22">
        <v>2.2700000000000001E-2</v>
      </c>
      <c r="J74" s="22">
        <v>0.19699999999999998</v>
      </c>
      <c r="K74" s="22">
        <v>0.1076</v>
      </c>
      <c r="L74" s="22">
        <v>0.14129999999999998</v>
      </c>
      <c r="M74" s="22">
        <v>0.18540000000000001</v>
      </c>
      <c r="N74" s="22">
        <v>0.12990000000000002</v>
      </c>
      <c r="O74" s="22">
        <v>0</v>
      </c>
      <c r="P74" s="22">
        <v>0</v>
      </c>
      <c r="Q74" s="22">
        <f t="shared" si="26"/>
        <v>0.98570000000000002</v>
      </c>
      <c r="R74" s="22">
        <v>1.7899999999999999E-2</v>
      </c>
      <c r="S74" s="22">
        <v>-3.5999999999999999E-3</v>
      </c>
      <c r="T74" s="23">
        <f t="shared" ref="T74:T76" si="27">SUM(Q74:S74)</f>
        <v>1</v>
      </c>
    </row>
    <row r="75" spans="1:21" x14ac:dyDescent="0.2">
      <c r="A75" s="12">
        <v>2020</v>
      </c>
      <c r="B75" s="3" t="s">
        <v>34</v>
      </c>
      <c r="C75" s="14">
        <v>9</v>
      </c>
      <c r="D75" s="25">
        <v>8.2000000000000007E-3</v>
      </c>
      <c r="E75" s="19">
        <v>0.28007268186763873</v>
      </c>
      <c r="F75" s="20">
        <v>5.6099999999999997E-2</v>
      </c>
      <c r="G75" s="22">
        <v>6.8899999999999989E-2</v>
      </c>
      <c r="H75" s="22">
        <v>6.1400000000000003E-2</v>
      </c>
      <c r="I75" s="22">
        <v>4.82E-2</v>
      </c>
      <c r="J75" s="22">
        <v>0.23139999999999999</v>
      </c>
      <c r="K75" s="22">
        <v>0.10650000000000001</v>
      </c>
      <c r="L75" s="22">
        <v>0.1242</v>
      </c>
      <c r="M75" s="22">
        <v>0.19009999999999999</v>
      </c>
      <c r="N75" s="22">
        <v>0.10970000000000001</v>
      </c>
      <c r="O75" s="22">
        <v>0</v>
      </c>
      <c r="P75" s="22">
        <v>0</v>
      </c>
      <c r="Q75" s="22">
        <f t="shared" si="26"/>
        <v>0.99650000000000005</v>
      </c>
      <c r="R75" s="22">
        <v>4.1999999999999997E-3</v>
      </c>
      <c r="S75" s="22">
        <v>-6.9999999999999999E-4</v>
      </c>
      <c r="T75" s="23">
        <f t="shared" si="27"/>
        <v>1.0000000000000002</v>
      </c>
    </row>
    <row r="76" spans="1:21" ht="17" thickBot="1" x14ac:dyDescent="0.25">
      <c r="A76" s="17">
        <v>2019</v>
      </c>
      <c r="B76" s="2" t="s">
        <v>34</v>
      </c>
      <c r="C76" s="18">
        <v>9</v>
      </c>
      <c r="D76" s="26">
        <v>0.26369999999999999</v>
      </c>
      <c r="E76" s="26">
        <v>0.12391395629576202</v>
      </c>
      <c r="F76" s="27">
        <v>5.6999999999999995E-2</v>
      </c>
      <c r="G76" s="26">
        <v>5.1500000000000004E-2</v>
      </c>
      <c r="H76" s="26">
        <v>7.1999999999999995E-2</v>
      </c>
      <c r="I76" s="26">
        <v>6.3299999999999995E-2</v>
      </c>
      <c r="J76" s="26">
        <v>0.24119999999999997</v>
      </c>
      <c r="K76" s="26">
        <v>0.11900000000000001</v>
      </c>
      <c r="L76" s="26">
        <v>0.1171</v>
      </c>
      <c r="M76" s="26">
        <v>0.15620000000000001</v>
      </c>
      <c r="N76" s="26">
        <v>0.1181</v>
      </c>
      <c r="O76" s="26">
        <v>0</v>
      </c>
      <c r="P76" s="26">
        <v>0</v>
      </c>
      <c r="Q76" s="26">
        <f t="shared" si="26"/>
        <v>0.99539999999999995</v>
      </c>
      <c r="R76" s="26">
        <v>4.7999999999999996E-3</v>
      </c>
      <c r="S76" s="26">
        <v>-2.0000000000000001E-4</v>
      </c>
      <c r="T76" s="28">
        <f t="shared" si="27"/>
        <v>1</v>
      </c>
    </row>
    <row r="77" spans="1:21" x14ac:dyDescent="0.2">
      <c r="A77" s="12">
        <v>2023</v>
      </c>
      <c r="B77" s="3" t="s">
        <v>54</v>
      </c>
      <c r="C77" s="14">
        <v>9</v>
      </c>
      <c r="D77" s="19">
        <v>0.19769999999999999</v>
      </c>
      <c r="E77" s="19">
        <v>0.14904921940051991</v>
      </c>
      <c r="F77" s="20">
        <v>0</v>
      </c>
      <c r="G77" s="19">
        <v>0.10580000000000001</v>
      </c>
      <c r="H77" s="19">
        <v>2.5399999999999999E-2</v>
      </c>
      <c r="I77" s="19">
        <v>0</v>
      </c>
      <c r="J77" s="19">
        <v>8.0199999999999994E-2</v>
      </c>
      <c r="K77" s="19">
        <v>0.30990000000000001</v>
      </c>
      <c r="L77" s="19">
        <v>0.114</v>
      </c>
      <c r="M77" s="19">
        <v>0.2863</v>
      </c>
      <c r="N77" s="19">
        <v>1.15E-2</v>
      </c>
      <c r="O77" s="21">
        <v>2.07E-2</v>
      </c>
      <c r="P77" s="19">
        <v>4.9099999999999998E-2</v>
      </c>
      <c r="Q77" s="19">
        <f t="shared" si="26"/>
        <v>1.0028999999999999</v>
      </c>
      <c r="R77" s="19">
        <v>0</v>
      </c>
      <c r="S77" s="22">
        <v>-2.8999999999999998E-3</v>
      </c>
      <c r="T77" s="23">
        <f>SUM(Q77:S77)</f>
        <v>0.99999999999999989</v>
      </c>
    </row>
    <row r="78" spans="1:21" x14ac:dyDescent="0.2">
      <c r="A78" s="12">
        <v>2022</v>
      </c>
      <c r="B78" s="3" t="s">
        <v>54</v>
      </c>
      <c r="C78" s="14">
        <v>9</v>
      </c>
      <c r="D78" s="24">
        <v>-0.24829999999999999</v>
      </c>
      <c r="E78" s="19">
        <v>0.23891342556831688</v>
      </c>
      <c r="F78" s="20">
        <v>0</v>
      </c>
      <c r="G78" s="22">
        <v>0.1938</v>
      </c>
      <c r="H78" s="22">
        <v>2.63E-2</v>
      </c>
      <c r="I78" s="22">
        <v>0</v>
      </c>
      <c r="J78" s="22">
        <v>9.0300000000000005E-2</v>
      </c>
      <c r="K78" s="22">
        <v>0.26939999999999997</v>
      </c>
      <c r="L78" s="22">
        <v>0.15490000000000001</v>
      </c>
      <c r="M78" s="22">
        <v>0.25619999999999998</v>
      </c>
      <c r="N78" s="22">
        <v>2.2400000000000003E-2</v>
      </c>
      <c r="O78" s="22">
        <v>1.0800000000000001E-2</v>
      </c>
      <c r="P78" s="21">
        <v>3.7199999999999997E-2</v>
      </c>
      <c r="Q78" s="19">
        <f t="shared" si="26"/>
        <v>1.0612999999999999</v>
      </c>
      <c r="R78" s="19">
        <v>0</v>
      </c>
      <c r="S78" s="22">
        <v>-6.13E-2</v>
      </c>
      <c r="T78" s="23">
        <f>SUM(Q78:S78)</f>
        <v>0.99999999999999989</v>
      </c>
      <c r="U78" s="16"/>
    </row>
    <row r="79" spans="1:21" x14ac:dyDescent="0.2">
      <c r="A79" s="12">
        <v>2021</v>
      </c>
      <c r="B79" s="3" t="s">
        <v>54</v>
      </c>
      <c r="C79" s="14">
        <v>9</v>
      </c>
      <c r="D79" s="19">
        <v>0.32850000000000001</v>
      </c>
      <c r="E79" s="19">
        <v>0.14311790381630457</v>
      </c>
      <c r="F79" s="20">
        <v>0</v>
      </c>
      <c r="G79" s="22">
        <v>0.13800000000000001</v>
      </c>
      <c r="H79" s="22">
        <v>2.75E-2</v>
      </c>
      <c r="I79" s="22">
        <v>0</v>
      </c>
      <c r="J79" s="22">
        <v>6.5099999999999991E-2</v>
      </c>
      <c r="K79" s="22">
        <v>0.2147</v>
      </c>
      <c r="L79" s="22">
        <v>0.14249999999999999</v>
      </c>
      <c r="M79" s="22">
        <v>0.3246</v>
      </c>
      <c r="N79" s="22">
        <v>4.36E-2</v>
      </c>
      <c r="O79" s="22">
        <v>0</v>
      </c>
      <c r="P79" s="22">
        <v>4.7E-2</v>
      </c>
      <c r="Q79" s="22">
        <f t="shared" si="26"/>
        <v>1.0029999999999999</v>
      </c>
      <c r="R79" s="22">
        <v>0</v>
      </c>
      <c r="S79" s="22">
        <v>-3.0000000000000001E-3</v>
      </c>
      <c r="T79" s="23">
        <f t="shared" ref="T79:T81" si="28">SUM(Q79:S79)</f>
        <v>0.99999999999999989</v>
      </c>
    </row>
    <row r="80" spans="1:21" x14ac:dyDescent="0.2">
      <c r="A80" s="12">
        <v>2020</v>
      </c>
      <c r="B80" s="3" t="s">
        <v>54</v>
      </c>
      <c r="C80" s="14">
        <v>9</v>
      </c>
      <c r="D80" s="25">
        <v>6.9900000000000004E-2</v>
      </c>
      <c r="E80" s="19">
        <v>0.24891030300786698</v>
      </c>
      <c r="F80" s="20">
        <v>3.4200000000000001E-2</v>
      </c>
      <c r="G80" s="22">
        <v>0.1421</v>
      </c>
      <c r="H80" s="22">
        <v>3.5400000000000001E-2</v>
      </c>
      <c r="I80" s="22">
        <v>1.6500000000000001E-2</v>
      </c>
      <c r="J80" s="22">
        <v>0.14510000000000001</v>
      </c>
      <c r="K80" s="22">
        <v>0.11940000000000001</v>
      </c>
      <c r="L80" s="22">
        <v>7.2800000000000004E-2</v>
      </c>
      <c r="M80" s="22">
        <v>0.34310000000000002</v>
      </c>
      <c r="N80" s="22">
        <v>3.4099999999999998E-2</v>
      </c>
      <c r="O80" s="22">
        <v>2.3199999999999998E-2</v>
      </c>
      <c r="P80" s="22">
        <v>2.8799999999999999E-2</v>
      </c>
      <c r="Q80" s="22">
        <f t="shared" si="26"/>
        <v>0.99470000000000014</v>
      </c>
      <c r="R80" s="22">
        <v>0</v>
      </c>
      <c r="S80" s="22">
        <v>5.3E-3</v>
      </c>
      <c r="T80" s="23">
        <f t="shared" si="28"/>
        <v>1.0000000000000002</v>
      </c>
    </row>
    <row r="81" spans="1:21" ht="17" thickBot="1" x14ac:dyDescent="0.25">
      <c r="A81" s="17">
        <v>2019</v>
      </c>
      <c r="B81" s="2" t="s">
        <v>54</v>
      </c>
      <c r="C81" s="18">
        <v>9</v>
      </c>
      <c r="D81" s="26">
        <v>0.31530000000000002</v>
      </c>
      <c r="E81" s="26">
        <v>0.13116620976537879</v>
      </c>
      <c r="F81" s="27">
        <v>5.7299999999999997E-2</v>
      </c>
      <c r="G81" s="26">
        <v>0.10780000000000001</v>
      </c>
      <c r="H81" s="26">
        <v>5.2999999999999999E-2</v>
      </c>
      <c r="I81" s="26">
        <v>3.1899999999999998E-2</v>
      </c>
      <c r="J81" s="26">
        <v>0.14150000000000001</v>
      </c>
      <c r="K81" s="26">
        <v>0.14219999999999999</v>
      </c>
      <c r="L81" s="26">
        <v>9.1600000000000001E-2</v>
      </c>
      <c r="M81" s="26">
        <v>0.29260000000000003</v>
      </c>
      <c r="N81" s="26">
        <v>3.15E-2</v>
      </c>
      <c r="O81" s="26">
        <v>2.6200000000000001E-2</v>
      </c>
      <c r="P81" s="26">
        <v>2.3400000000000001E-2</v>
      </c>
      <c r="Q81" s="26">
        <f t="shared" si="26"/>
        <v>0.99900000000000011</v>
      </c>
      <c r="R81" s="26">
        <v>0</v>
      </c>
      <c r="S81" s="26">
        <v>1E-3</v>
      </c>
      <c r="T81" s="28">
        <f t="shared" si="28"/>
        <v>1</v>
      </c>
    </row>
    <row r="82" spans="1:21" x14ac:dyDescent="0.2">
      <c r="A82" s="12">
        <v>2023</v>
      </c>
      <c r="B82" s="3" t="s">
        <v>39</v>
      </c>
      <c r="C82" s="14">
        <v>9</v>
      </c>
      <c r="D82" s="19">
        <v>7.1300000000000002E-2</v>
      </c>
      <c r="E82" s="19">
        <v>0.11490212044263198</v>
      </c>
      <c r="F82" s="20">
        <v>0</v>
      </c>
      <c r="G82" s="19">
        <v>2.7200000000000002E-2</v>
      </c>
      <c r="H82" s="19">
        <v>2.3100000000000002E-2</v>
      </c>
      <c r="I82" s="19">
        <v>0</v>
      </c>
      <c r="J82" s="19">
        <v>3.2799999999999996E-2</v>
      </c>
      <c r="K82" s="19">
        <v>3.5000000000000003E-2</v>
      </c>
      <c r="L82" s="19">
        <v>0.27969999999999995</v>
      </c>
      <c r="M82" s="19">
        <v>0.23370000000000002</v>
      </c>
      <c r="N82" s="19">
        <v>0.15770000000000001</v>
      </c>
      <c r="O82" s="21">
        <v>0</v>
      </c>
      <c r="P82" s="19">
        <v>0.1966</v>
      </c>
      <c r="Q82" s="19">
        <f t="shared" si="26"/>
        <v>0.9857999999999999</v>
      </c>
      <c r="R82" s="19">
        <v>1.61E-2</v>
      </c>
      <c r="S82" s="22">
        <v>-1.9E-3</v>
      </c>
      <c r="T82" s="23">
        <f>SUM(Q82:S82)</f>
        <v>0.99999999999999978</v>
      </c>
    </row>
    <row r="83" spans="1:21" x14ac:dyDescent="0.2">
      <c r="A83" s="12">
        <v>2022</v>
      </c>
      <c r="B83" s="3" t="s">
        <v>39</v>
      </c>
      <c r="C83" s="14">
        <v>9</v>
      </c>
      <c r="D83" s="24">
        <v>-0.14849999999999999</v>
      </c>
      <c r="E83" s="19">
        <v>0.19399399706041356</v>
      </c>
      <c r="F83" s="20">
        <v>0</v>
      </c>
      <c r="G83" s="22">
        <v>3.5199999999999995E-2</v>
      </c>
      <c r="H83" s="22">
        <v>3.1699999999999999E-2</v>
      </c>
      <c r="I83" s="22">
        <v>0</v>
      </c>
      <c r="J83" s="22">
        <v>4.3799999999999999E-2</v>
      </c>
      <c r="K83" s="22">
        <v>0</v>
      </c>
      <c r="L83" s="22">
        <v>0.28870000000000001</v>
      </c>
      <c r="M83" s="22">
        <v>0.15579999999999999</v>
      </c>
      <c r="N83" s="22">
        <v>0.2145</v>
      </c>
      <c r="O83" s="22">
        <v>0</v>
      </c>
      <c r="P83" s="21">
        <v>0.2056</v>
      </c>
      <c r="Q83" s="19">
        <f t="shared" si="26"/>
        <v>0.97529999999999994</v>
      </c>
      <c r="R83" s="19">
        <v>2.6200000000000001E-2</v>
      </c>
      <c r="S83" s="22">
        <v>-1.5E-3</v>
      </c>
      <c r="T83" s="23">
        <f>SUM(Q83:S83)</f>
        <v>1</v>
      </c>
      <c r="U83" s="16"/>
    </row>
    <row r="84" spans="1:21" x14ac:dyDescent="0.2">
      <c r="A84" s="12">
        <v>2021</v>
      </c>
      <c r="B84" s="3" t="s">
        <v>39</v>
      </c>
      <c r="C84" s="14">
        <v>9</v>
      </c>
      <c r="D84" s="19">
        <v>0.34429999999999999</v>
      </c>
      <c r="E84" s="19">
        <v>0.136305098873264</v>
      </c>
      <c r="F84" s="20">
        <v>0</v>
      </c>
      <c r="G84" s="22">
        <v>4.8899999999999999E-2</v>
      </c>
      <c r="H84" s="22">
        <v>3.8600000000000002E-2</v>
      </c>
      <c r="I84" s="22">
        <v>0</v>
      </c>
      <c r="J84" s="22">
        <v>5.1999999999999998E-3</v>
      </c>
      <c r="K84" s="22">
        <v>0</v>
      </c>
      <c r="L84" s="22">
        <v>0.23050000000000001</v>
      </c>
      <c r="M84" s="22">
        <v>0.20399999999999999</v>
      </c>
      <c r="N84" s="22">
        <v>0.27900000000000003</v>
      </c>
      <c r="O84" s="22">
        <v>0</v>
      </c>
      <c r="P84" s="22">
        <v>0.17560000000000001</v>
      </c>
      <c r="Q84" s="22">
        <f t="shared" ref="Q84:Q85" si="29">SUM(F84:P84)</f>
        <v>0.98180000000000001</v>
      </c>
      <c r="R84" s="22">
        <v>1.9300000000000001E-2</v>
      </c>
      <c r="S84" s="22">
        <v>-1.1000000000000001E-3</v>
      </c>
      <c r="T84" s="23">
        <f t="shared" ref="T84:T86" si="30">SUM(Q84:S84)</f>
        <v>1</v>
      </c>
    </row>
    <row r="85" spans="1:21" x14ac:dyDescent="0.2">
      <c r="A85" s="12">
        <v>2020</v>
      </c>
      <c r="B85" s="3" t="s">
        <v>39</v>
      </c>
      <c r="C85" s="14">
        <v>9</v>
      </c>
      <c r="D85" s="25">
        <v>0.2056</v>
      </c>
      <c r="E85" s="19">
        <v>0.26661966733859854</v>
      </c>
      <c r="F85" s="20">
        <v>0</v>
      </c>
      <c r="G85" s="22">
        <v>0</v>
      </c>
      <c r="H85" s="22">
        <v>3.9300000000000002E-2</v>
      </c>
      <c r="I85" s="22">
        <v>0</v>
      </c>
      <c r="J85" s="22">
        <v>0</v>
      </c>
      <c r="K85" s="22">
        <v>4.3400000000000001E-2</v>
      </c>
      <c r="L85" s="22">
        <v>0.31819999999999998</v>
      </c>
      <c r="M85" s="22">
        <v>0.24579999999999999</v>
      </c>
      <c r="N85" s="22">
        <v>0.1966</v>
      </c>
      <c r="O85" s="22">
        <v>1.4999999999999999E-2</v>
      </c>
      <c r="P85" s="22">
        <v>0.12329999999999999</v>
      </c>
      <c r="Q85" s="22">
        <f t="shared" si="29"/>
        <v>0.98159999999999992</v>
      </c>
      <c r="R85" s="22">
        <v>1.6500000000000001E-2</v>
      </c>
      <c r="S85" s="22">
        <v>1.9E-3</v>
      </c>
      <c r="T85" s="23">
        <f t="shared" si="30"/>
        <v>0.99999999999999989</v>
      </c>
    </row>
    <row r="86" spans="1:21" ht="17" thickBot="1" x14ac:dyDescent="0.25">
      <c r="A86" s="17">
        <v>2019</v>
      </c>
      <c r="B86" s="2" t="s">
        <v>39</v>
      </c>
      <c r="C86" s="18">
        <v>9</v>
      </c>
      <c r="D86" s="26">
        <v>0.38800000000000001</v>
      </c>
      <c r="E86" s="26">
        <v>0.1192997897875548</v>
      </c>
      <c r="F86" s="27">
        <v>0</v>
      </c>
      <c r="G86" s="26">
        <v>0</v>
      </c>
      <c r="H86" s="26">
        <v>4.7300000000000002E-2</v>
      </c>
      <c r="I86" s="26">
        <v>0</v>
      </c>
      <c r="J86" s="26">
        <v>3.2799999999999996E-2</v>
      </c>
      <c r="K86" s="26">
        <v>5.33E-2</v>
      </c>
      <c r="L86" s="26">
        <v>0.26320000000000005</v>
      </c>
      <c r="M86" s="26">
        <v>0.22369999999999998</v>
      </c>
      <c r="N86" s="26">
        <v>0.2109</v>
      </c>
      <c r="O86" s="26">
        <v>2.6800000000000001E-2</v>
      </c>
      <c r="P86" s="26">
        <v>0.13</v>
      </c>
      <c r="Q86" s="26">
        <f>SUM(F86:P86)</f>
        <v>0.9880000000000001</v>
      </c>
      <c r="R86" s="26">
        <v>9.1999999999999998E-3</v>
      </c>
      <c r="S86" s="26">
        <v>2.8E-3</v>
      </c>
      <c r="T86" s="28">
        <f t="shared" si="30"/>
        <v>1</v>
      </c>
    </row>
    <row r="87" spans="1:21" x14ac:dyDescent="0.2">
      <c r="A87" s="12">
        <v>2023</v>
      </c>
      <c r="B87" s="3" t="s">
        <v>47</v>
      </c>
      <c r="C87" s="14">
        <v>9</v>
      </c>
      <c r="D87" s="19">
        <v>0.17169999999999999</v>
      </c>
      <c r="E87" s="19">
        <v>0.15348412443081258</v>
      </c>
      <c r="F87" s="20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0.24249999999999999</v>
      </c>
      <c r="L87" s="19">
        <v>0.39169999999999999</v>
      </c>
      <c r="M87" s="19">
        <v>0.2104</v>
      </c>
      <c r="N87" s="19">
        <v>0.1331</v>
      </c>
      <c r="O87" s="21">
        <v>0</v>
      </c>
      <c r="P87" s="19">
        <v>0</v>
      </c>
      <c r="Q87" s="19">
        <f>SUM(F87:P87)</f>
        <v>0.97770000000000001</v>
      </c>
      <c r="R87" s="19">
        <v>2.1999999999999999E-2</v>
      </c>
      <c r="S87" s="22">
        <v>2.9999999999999997E-4</v>
      </c>
      <c r="T87" s="23">
        <f>SUM(Q87:S87)</f>
        <v>1</v>
      </c>
    </row>
    <row r="88" spans="1:21" x14ac:dyDescent="0.2">
      <c r="A88" s="12">
        <v>2022</v>
      </c>
      <c r="B88" s="3" t="s">
        <v>47</v>
      </c>
      <c r="C88" s="14">
        <v>9</v>
      </c>
      <c r="D88" s="24">
        <v>-0.3034</v>
      </c>
      <c r="E88" s="19">
        <v>0.2791664162878576</v>
      </c>
      <c r="F88" s="20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0.2089</v>
      </c>
      <c r="L88" s="22">
        <v>0.3135</v>
      </c>
      <c r="M88" s="22">
        <v>0.2137</v>
      </c>
      <c r="N88" s="22">
        <v>0.16950000000000001</v>
      </c>
      <c r="O88" s="22">
        <v>0</v>
      </c>
      <c r="P88" s="21">
        <v>0</v>
      </c>
      <c r="Q88" s="19">
        <f>SUM(F88:P88)</f>
        <v>0.90559999999999996</v>
      </c>
      <c r="R88" s="19">
        <v>9.6100000000000005E-2</v>
      </c>
      <c r="S88" s="22">
        <v>-1.6999999999999999E-3</v>
      </c>
      <c r="T88" s="23">
        <f>SUM(Q88:S88)</f>
        <v>1</v>
      </c>
      <c r="U88" s="16"/>
    </row>
    <row r="89" spans="1:21" x14ac:dyDescent="0.2">
      <c r="A89" s="12">
        <v>2021</v>
      </c>
      <c r="B89" s="3" t="s">
        <v>47</v>
      </c>
      <c r="C89" s="14">
        <v>9</v>
      </c>
      <c r="D89" s="19">
        <v>0.31080000000000002</v>
      </c>
      <c r="E89" s="19">
        <v>0.1567834208949363</v>
      </c>
      <c r="F89" s="20">
        <v>0</v>
      </c>
      <c r="G89" s="22">
        <v>1.1900000000000001E-2</v>
      </c>
      <c r="H89" s="22">
        <v>0</v>
      </c>
      <c r="I89" s="22">
        <v>0</v>
      </c>
      <c r="J89" s="22">
        <v>0</v>
      </c>
      <c r="K89" s="22">
        <v>0.16669999999999999</v>
      </c>
      <c r="L89" s="22">
        <v>0.3463</v>
      </c>
      <c r="M89" s="22">
        <v>0.20849999999999999</v>
      </c>
      <c r="N89" s="22">
        <v>0.1898</v>
      </c>
      <c r="O89" s="22">
        <v>0</v>
      </c>
      <c r="P89" s="22">
        <v>0</v>
      </c>
      <c r="Q89" s="22">
        <f t="shared" ref="Q89:Q90" si="31">SUM(F89:P89)</f>
        <v>0.92319999999999991</v>
      </c>
      <c r="R89" s="22">
        <v>7.3999999999999996E-2</v>
      </c>
      <c r="S89" s="22">
        <v>2.8E-3</v>
      </c>
      <c r="T89" s="23">
        <f t="shared" ref="T89:T91" si="32">SUM(Q89:S89)</f>
        <v>0.99999999999999989</v>
      </c>
    </row>
    <row r="90" spans="1:21" x14ac:dyDescent="0.2">
      <c r="A90" s="12">
        <v>2020</v>
      </c>
      <c r="B90" s="3" t="s">
        <v>47</v>
      </c>
      <c r="C90" s="14">
        <v>9</v>
      </c>
      <c r="D90" s="25">
        <v>-5.21E-2</v>
      </c>
      <c r="E90" s="19">
        <v>0.3014298014283564</v>
      </c>
      <c r="F90" s="20">
        <v>0</v>
      </c>
      <c r="G90" s="22">
        <v>2.69E-2</v>
      </c>
      <c r="H90" s="22">
        <v>0</v>
      </c>
      <c r="I90" s="22">
        <v>0</v>
      </c>
      <c r="J90" s="22">
        <v>0</v>
      </c>
      <c r="K90" s="22">
        <v>0.1991</v>
      </c>
      <c r="L90" s="22">
        <v>0.3347</v>
      </c>
      <c r="M90" s="22">
        <v>0.19370000000000001</v>
      </c>
      <c r="N90" s="22">
        <v>0.18579999999999999</v>
      </c>
      <c r="O90" s="22">
        <v>0</v>
      </c>
      <c r="P90" s="22">
        <v>0</v>
      </c>
      <c r="Q90" s="22">
        <f t="shared" si="31"/>
        <v>0.94019999999999992</v>
      </c>
      <c r="R90" s="22">
        <v>0.05</v>
      </c>
      <c r="S90" s="22">
        <v>9.7999999999999997E-3</v>
      </c>
      <c r="T90" s="23">
        <f t="shared" si="32"/>
        <v>1</v>
      </c>
    </row>
    <row r="91" spans="1:21" ht="17" thickBot="1" x14ac:dyDescent="0.25">
      <c r="A91" s="17">
        <v>2019</v>
      </c>
      <c r="B91" s="2" t="s">
        <v>47</v>
      </c>
      <c r="C91" s="18">
        <v>9</v>
      </c>
      <c r="D91" s="26">
        <v>0.27239999999999998</v>
      </c>
      <c r="E91" s="26">
        <v>0.13671585988009738</v>
      </c>
      <c r="F91" s="27">
        <v>2.63E-2</v>
      </c>
      <c r="G91" s="26">
        <v>7.6499999999999999E-2</v>
      </c>
      <c r="H91" s="26">
        <v>0</v>
      </c>
      <c r="I91" s="26">
        <v>7.6399999999999996E-2</v>
      </c>
      <c r="J91" s="26">
        <v>0.25259999999999999</v>
      </c>
      <c r="K91" s="26">
        <v>0.21179999999999999</v>
      </c>
      <c r="L91" s="26">
        <v>0.1043</v>
      </c>
      <c r="M91" s="26">
        <v>0.12970000000000001</v>
      </c>
      <c r="N91" s="26">
        <v>7.1999999999999995E-2</v>
      </c>
      <c r="O91" s="26">
        <v>1.55E-2</v>
      </c>
      <c r="P91" s="26">
        <v>0</v>
      </c>
      <c r="Q91" s="26">
        <f>SUM(F91:P91)</f>
        <v>0.96509999999999996</v>
      </c>
      <c r="R91" s="26">
        <v>3.09E-2</v>
      </c>
      <c r="S91" s="26">
        <v>4.0000000000000001E-3</v>
      </c>
      <c r="T91" s="28">
        <f t="shared" si="32"/>
        <v>1</v>
      </c>
    </row>
    <row r="92" spans="1:21" x14ac:dyDescent="0.2">
      <c r="A92" s="12">
        <v>2023</v>
      </c>
      <c r="B92" s="3" t="s">
        <v>48</v>
      </c>
      <c r="C92" s="14">
        <v>9</v>
      </c>
      <c r="D92" s="19">
        <v>-0.1444</v>
      </c>
      <c r="E92" s="19">
        <v>0.21961179118846821</v>
      </c>
      <c r="F92" s="20">
        <v>0</v>
      </c>
      <c r="G92" s="19">
        <v>0.03</v>
      </c>
      <c r="H92" s="19">
        <v>0</v>
      </c>
      <c r="I92" s="19">
        <v>0</v>
      </c>
      <c r="J92" s="19">
        <v>0</v>
      </c>
      <c r="K92" s="19">
        <v>0</v>
      </c>
      <c r="L92" s="19">
        <v>0.3659</v>
      </c>
      <c r="M92" s="19">
        <v>0.2019</v>
      </c>
      <c r="N92" s="19">
        <v>0.1246</v>
      </c>
      <c r="O92" s="21">
        <v>0</v>
      </c>
      <c r="P92" s="19">
        <v>0.22140000000000001</v>
      </c>
      <c r="Q92" s="19">
        <f>SUM(F92:P92)</f>
        <v>0.94380000000000008</v>
      </c>
      <c r="R92" s="19">
        <v>5.8799999999999998E-2</v>
      </c>
      <c r="S92" s="22">
        <v>-2.5999999999999999E-3</v>
      </c>
      <c r="T92" s="23">
        <f>SUM(Q92:S92)</f>
        <v>1.0000000000000002</v>
      </c>
    </row>
    <row r="93" spans="1:21" x14ac:dyDescent="0.2">
      <c r="A93" s="12">
        <v>2022</v>
      </c>
      <c r="B93" s="3" t="s">
        <v>48</v>
      </c>
      <c r="C93" s="14">
        <v>9</v>
      </c>
      <c r="D93" s="42">
        <v>6.7699999999999996E-2</v>
      </c>
      <c r="E93" s="19">
        <v>0.31511921820504546</v>
      </c>
      <c r="F93" s="20">
        <v>0</v>
      </c>
      <c r="G93" s="22">
        <v>6.0299999999999999E-2</v>
      </c>
      <c r="H93" s="22">
        <v>0</v>
      </c>
      <c r="I93" s="22">
        <v>0</v>
      </c>
      <c r="J93" s="22">
        <v>0</v>
      </c>
      <c r="K93" s="22">
        <v>0</v>
      </c>
      <c r="L93" s="22">
        <v>0.28599999999999998</v>
      </c>
      <c r="M93" s="22">
        <v>0.23710000000000001</v>
      </c>
      <c r="N93" s="22">
        <v>0.1113</v>
      </c>
      <c r="O93" s="22">
        <v>0</v>
      </c>
      <c r="P93" s="21">
        <v>0.21299999999999999</v>
      </c>
      <c r="Q93" s="19">
        <f>SUM(F93:P93)</f>
        <v>0.90769999999999995</v>
      </c>
      <c r="R93" s="19">
        <v>9.1499999999999998E-2</v>
      </c>
      <c r="S93" s="22">
        <v>8.0000000000000004E-4</v>
      </c>
      <c r="T93" s="23">
        <f>SUM(Q93:S93)</f>
        <v>1</v>
      </c>
      <c r="U93" s="16"/>
    </row>
    <row r="94" spans="1:21" x14ac:dyDescent="0.2">
      <c r="A94" s="12">
        <v>2021</v>
      </c>
      <c r="B94" s="3" t="s">
        <v>48</v>
      </c>
      <c r="C94" s="14">
        <v>9</v>
      </c>
      <c r="D94" s="19">
        <v>-3.0800000000000001E-2</v>
      </c>
      <c r="E94" s="19">
        <v>0.19365941704388537</v>
      </c>
      <c r="F94" s="20">
        <v>0</v>
      </c>
      <c r="G94" s="22">
        <v>9.8799999999999999E-2</v>
      </c>
      <c r="H94" s="22">
        <v>0</v>
      </c>
      <c r="I94" s="22">
        <v>5.0700000000000002E-2</v>
      </c>
      <c r="J94" s="22">
        <v>0</v>
      </c>
      <c r="K94" s="22">
        <v>0</v>
      </c>
      <c r="L94" s="22">
        <v>0.34129999999999999</v>
      </c>
      <c r="M94" s="22">
        <v>0.16389999999999999</v>
      </c>
      <c r="N94" s="22">
        <v>9.3100000000000002E-2</v>
      </c>
      <c r="O94" s="22">
        <v>0</v>
      </c>
      <c r="P94" s="22">
        <v>0.19719999999999999</v>
      </c>
      <c r="Q94" s="22">
        <f t="shared" ref="Q94:Q95" si="33">SUM(F94:P94)</f>
        <v>0.94500000000000006</v>
      </c>
      <c r="R94" s="22">
        <v>5.2699999999999997E-2</v>
      </c>
      <c r="S94" s="22">
        <v>2.3E-3</v>
      </c>
      <c r="T94" s="23">
        <f t="shared" ref="T94:T96" si="34">SUM(Q94:S94)</f>
        <v>1</v>
      </c>
    </row>
    <row r="95" spans="1:21" x14ac:dyDescent="0.2">
      <c r="A95" s="12">
        <v>2020</v>
      </c>
      <c r="B95" s="3" t="s">
        <v>48</v>
      </c>
      <c r="C95" s="14">
        <v>9</v>
      </c>
      <c r="D95" s="29">
        <v>0.77439999999999998</v>
      </c>
      <c r="E95" s="19">
        <v>0.27798171896097268</v>
      </c>
      <c r="F95" s="20">
        <v>0</v>
      </c>
      <c r="G95" s="22">
        <v>0</v>
      </c>
      <c r="H95" s="22">
        <v>0</v>
      </c>
      <c r="I95" s="22">
        <v>3.7000000000000002E-3</v>
      </c>
      <c r="J95" s="22">
        <v>0</v>
      </c>
      <c r="K95" s="22">
        <v>0</v>
      </c>
      <c r="L95" s="22">
        <v>0.37169999999999997</v>
      </c>
      <c r="M95" s="22">
        <v>0.14419999999999999</v>
      </c>
      <c r="N95" s="22">
        <v>5.5E-2</v>
      </c>
      <c r="O95" s="22">
        <v>0</v>
      </c>
      <c r="P95" s="22">
        <v>0.25240000000000001</v>
      </c>
      <c r="Q95" s="22">
        <f t="shared" si="33"/>
        <v>0.82699999999999996</v>
      </c>
      <c r="R95" s="22">
        <v>0.13719999999999999</v>
      </c>
      <c r="S95" s="22">
        <v>3.5799999999999998E-2</v>
      </c>
      <c r="T95" s="23">
        <f t="shared" si="34"/>
        <v>1</v>
      </c>
    </row>
    <row r="96" spans="1:21" ht="17" thickBot="1" x14ac:dyDescent="0.25">
      <c r="A96" s="17">
        <v>2019</v>
      </c>
      <c r="B96" s="2" t="s">
        <v>48</v>
      </c>
      <c r="C96" s="18">
        <v>9</v>
      </c>
      <c r="D96" s="26">
        <v>0.11899999999999999</v>
      </c>
      <c r="E96" s="26">
        <v>0.11914521323345716</v>
      </c>
      <c r="F96" s="27">
        <v>0</v>
      </c>
      <c r="G96" s="26">
        <v>0</v>
      </c>
      <c r="H96" s="26">
        <v>0</v>
      </c>
      <c r="I96" s="26">
        <v>0</v>
      </c>
      <c r="J96" s="26">
        <v>0.1084</v>
      </c>
      <c r="K96" s="26">
        <v>0</v>
      </c>
      <c r="L96" s="26">
        <v>0.37590000000000001</v>
      </c>
      <c r="M96" s="26">
        <v>0.20630000000000001</v>
      </c>
      <c r="N96" s="26">
        <v>9.0200000000000002E-2</v>
      </c>
      <c r="O96" s="26">
        <v>0</v>
      </c>
      <c r="P96" s="26">
        <v>0.18629999999999999</v>
      </c>
      <c r="Q96" s="26">
        <f>SUM(F96:P96)</f>
        <v>0.96709999999999996</v>
      </c>
      <c r="R96" s="26">
        <v>1.52E-2</v>
      </c>
      <c r="S96" s="26">
        <v>1.77E-2</v>
      </c>
      <c r="T96" s="28">
        <f t="shared" si="34"/>
        <v>1</v>
      </c>
    </row>
    <row r="97" spans="1:21" x14ac:dyDescent="0.2">
      <c r="A97" s="12">
        <v>2023</v>
      </c>
      <c r="B97" s="3" t="s">
        <v>50</v>
      </c>
      <c r="C97" s="14">
        <v>9</v>
      </c>
      <c r="D97" s="19">
        <v>6.3299999999999995E-2</v>
      </c>
      <c r="E97" s="19">
        <v>0.1526805532236308</v>
      </c>
      <c r="F97" s="20">
        <v>7.7899999999999997E-2</v>
      </c>
      <c r="G97" s="19">
        <v>0.10650000000000001</v>
      </c>
      <c r="H97" s="19">
        <v>8.2900000000000001E-2</v>
      </c>
      <c r="I97" s="19">
        <v>0</v>
      </c>
      <c r="J97" s="19">
        <v>3.9600000000000003E-2</v>
      </c>
      <c r="K97" s="19">
        <v>4.5599999999999995E-2</v>
      </c>
      <c r="L97" s="19">
        <v>0.1961</v>
      </c>
      <c r="M97" s="19">
        <v>0.26180000000000003</v>
      </c>
      <c r="N97" s="19">
        <v>3.4700000000000002E-2</v>
      </c>
      <c r="O97" s="21">
        <v>2.2000000000000002E-2</v>
      </c>
      <c r="P97" s="19">
        <v>0.13539999999999999</v>
      </c>
      <c r="Q97" s="19">
        <f>SUM(F97:P97)</f>
        <v>1.0024999999999999</v>
      </c>
      <c r="R97" s="19">
        <v>0</v>
      </c>
      <c r="S97" s="22">
        <v>-2.5000000000000001E-3</v>
      </c>
      <c r="T97" s="23">
        <f>SUM(Q97:S97)</f>
        <v>1</v>
      </c>
    </row>
    <row r="98" spans="1:21" x14ac:dyDescent="0.2">
      <c r="A98" s="12">
        <v>2022</v>
      </c>
      <c r="B98" s="3" t="s">
        <v>50</v>
      </c>
      <c r="C98" s="14">
        <v>9</v>
      </c>
      <c r="D98" s="24">
        <v>-0.14280000000000001</v>
      </c>
      <c r="E98" s="19">
        <v>0.20608243550551575</v>
      </c>
      <c r="F98" s="20">
        <v>4.36E-2</v>
      </c>
      <c r="G98" s="22">
        <v>6.0499999999999998E-2</v>
      </c>
      <c r="H98" s="22">
        <v>8.929999999999999E-2</v>
      </c>
      <c r="I98" s="22">
        <v>0</v>
      </c>
      <c r="J98" s="22">
        <v>4.53E-2</v>
      </c>
      <c r="K98" s="22">
        <v>0.1104</v>
      </c>
      <c r="L98" s="22">
        <v>0.20030000000000003</v>
      </c>
      <c r="M98" s="22">
        <v>0.25939999999999996</v>
      </c>
      <c r="N98" s="22">
        <v>3.3799999999999997E-2</v>
      </c>
      <c r="O98" s="22">
        <v>1.5100000000000001E-2</v>
      </c>
      <c r="P98" s="21">
        <v>0.12330000000000001</v>
      </c>
      <c r="Q98" s="19">
        <f>SUM(F98:P98)</f>
        <v>0.98099999999999998</v>
      </c>
      <c r="R98" s="19">
        <v>1.9E-2</v>
      </c>
      <c r="S98" s="22">
        <v>0</v>
      </c>
      <c r="T98" s="23">
        <f>SUM(Q98:S98)</f>
        <v>1</v>
      </c>
      <c r="U98" s="16"/>
    </row>
    <row r="99" spans="1:21" x14ac:dyDescent="0.2">
      <c r="A99" s="12">
        <v>2021</v>
      </c>
      <c r="B99" s="3" t="s">
        <v>50</v>
      </c>
      <c r="C99" s="14">
        <v>9</v>
      </c>
      <c r="D99" s="19">
        <v>6.4000000000000001E-2</v>
      </c>
      <c r="E99" s="19">
        <v>0.14471333422904958</v>
      </c>
      <c r="F99" s="20">
        <v>4.48E-2</v>
      </c>
      <c r="G99" s="22">
        <v>4.6100000000000002E-2</v>
      </c>
      <c r="H99" s="22">
        <v>0.10400000000000001</v>
      </c>
      <c r="I99" s="22">
        <v>0</v>
      </c>
      <c r="J99" s="22">
        <v>4.7399999999999998E-2</v>
      </c>
      <c r="K99" s="22">
        <v>0.15839999999999999</v>
      </c>
      <c r="L99" s="22">
        <v>0.17760000000000004</v>
      </c>
      <c r="M99" s="22">
        <v>0.21820000000000001</v>
      </c>
      <c r="N99" s="22">
        <v>4.1999999999999996E-2</v>
      </c>
      <c r="O99" s="22">
        <v>1.7999999999999999E-2</v>
      </c>
      <c r="P99" s="22">
        <v>9.4399999999999998E-2</v>
      </c>
      <c r="Q99" s="22">
        <f t="shared" ref="Q99:Q100" si="35">SUM(F99:P99)</f>
        <v>0.95090000000000008</v>
      </c>
      <c r="R99" s="22">
        <v>4.9099999999999998E-2</v>
      </c>
      <c r="S99" s="22">
        <v>0</v>
      </c>
      <c r="T99" s="23">
        <f t="shared" ref="T99:T101" si="36">SUM(Q99:S99)</f>
        <v>1</v>
      </c>
    </row>
    <row r="100" spans="1:21" x14ac:dyDescent="0.2">
      <c r="A100" s="12">
        <v>2020</v>
      </c>
      <c r="B100" s="3" t="s">
        <v>50</v>
      </c>
      <c r="C100" s="14">
        <v>9</v>
      </c>
      <c r="D100" s="25">
        <v>0.2099</v>
      </c>
      <c r="E100" s="19">
        <v>0.25266400326604083</v>
      </c>
      <c r="F100" s="20">
        <v>3.9559999999999998E-2</v>
      </c>
      <c r="G100" s="22">
        <v>4.1599999999999998E-2</v>
      </c>
      <c r="H100" s="22">
        <v>0.1023</v>
      </c>
      <c r="I100" s="22">
        <v>0</v>
      </c>
      <c r="J100" s="22">
        <v>4.7100000000000003E-2</v>
      </c>
      <c r="K100" s="22">
        <v>0.13950000000000001</v>
      </c>
      <c r="L100" s="22">
        <v>0.15900000000000003</v>
      </c>
      <c r="M100" s="22">
        <v>0.23230000000000001</v>
      </c>
      <c r="N100" s="22">
        <v>5.16E-2</v>
      </c>
      <c r="O100" s="22">
        <v>2.1399999999999999E-2</v>
      </c>
      <c r="P100" s="22">
        <v>7.6499999999999999E-2</v>
      </c>
      <c r="Q100" s="22">
        <f t="shared" si="35"/>
        <v>0.91086</v>
      </c>
      <c r="R100" s="22">
        <v>8.9099999999999999E-2</v>
      </c>
      <c r="S100" s="22">
        <v>0</v>
      </c>
      <c r="T100" s="23">
        <f t="shared" si="36"/>
        <v>0.99995999999999996</v>
      </c>
    </row>
    <row r="101" spans="1:21" ht="17" thickBot="1" x14ac:dyDescent="0.25">
      <c r="A101" s="17">
        <v>2019</v>
      </c>
      <c r="B101" s="2" t="s">
        <v>50</v>
      </c>
      <c r="C101" s="18">
        <v>9</v>
      </c>
      <c r="D101" s="26">
        <v>0.34899999999999998</v>
      </c>
      <c r="E101" s="26">
        <v>0.11923074990503979</v>
      </c>
      <c r="F101" s="27">
        <v>2.47E-2</v>
      </c>
      <c r="G101" s="26">
        <v>6.7299999999999999E-2</v>
      </c>
      <c r="H101" s="26">
        <v>0.10059999999999999</v>
      </c>
      <c r="I101" s="26">
        <v>0</v>
      </c>
      <c r="J101" s="26">
        <v>5.2499999999999998E-2</v>
      </c>
      <c r="K101" s="26">
        <v>0.13930000000000001</v>
      </c>
      <c r="L101" s="26">
        <v>0.15239999999999998</v>
      </c>
      <c r="M101" s="26">
        <v>0.23049999999999998</v>
      </c>
      <c r="N101" s="26">
        <v>6.54E-2</v>
      </c>
      <c r="O101" s="26">
        <v>1.6E-2</v>
      </c>
      <c r="P101" s="26">
        <v>9.11E-2</v>
      </c>
      <c r="Q101" s="26">
        <f>SUM(F101:P101)</f>
        <v>0.93979999999999986</v>
      </c>
      <c r="R101" s="26">
        <v>6.0199999999999997E-2</v>
      </c>
      <c r="S101" s="26">
        <v>0</v>
      </c>
      <c r="T101" s="28">
        <f t="shared" si="36"/>
        <v>0.99999999999999989</v>
      </c>
    </row>
    <row r="102" spans="1:21" x14ac:dyDescent="0.2">
      <c r="A102" s="109">
        <v>2023</v>
      </c>
      <c r="B102" s="110" t="s">
        <v>52</v>
      </c>
      <c r="C102" s="111">
        <v>9</v>
      </c>
      <c r="D102" s="112">
        <v>9.4600000000000004E-2</v>
      </c>
      <c r="E102" s="113">
        <v>0.14130083659330392</v>
      </c>
      <c r="F102" s="22">
        <v>4.02E-2</v>
      </c>
      <c r="G102" s="19">
        <v>8.8099999999999998E-2</v>
      </c>
      <c r="H102" s="19">
        <v>2.7900000000000001E-2</v>
      </c>
      <c r="I102" s="19">
        <v>0</v>
      </c>
      <c r="J102" s="19">
        <v>0.1158</v>
      </c>
      <c r="K102" s="19">
        <v>0.16320000000000001</v>
      </c>
      <c r="L102" s="19">
        <v>0.26629999999999998</v>
      </c>
      <c r="M102" s="19">
        <v>0.19389999999999999</v>
      </c>
      <c r="N102" s="19">
        <v>2.9399999999999999E-2</v>
      </c>
      <c r="O102" s="21">
        <v>2.0199999999999999E-2</v>
      </c>
      <c r="P102" s="19">
        <v>1.23E-2</v>
      </c>
      <c r="Q102" s="19">
        <f>SUM(F102:P102)</f>
        <v>0.95729999999999993</v>
      </c>
      <c r="R102" s="19">
        <v>4.07E-2</v>
      </c>
      <c r="S102" s="22">
        <v>2E-3</v>
      </c>
      <c r="T102" s="23">
        <f>SUM(Q102:S102)</f>
        <v>0.99999999999999989</v>
      </c>
    </row>
    <row r="103" spans="1:21" x14ac:dyDescent="0.2">
      <c r="A103" s="107">
        <v>2022</v>
      </c>
      <c r="B103" s="3" t="s">
        <v>52</v>
      </c>
      <c r="C103" s="14">
        <v>9</v>
      </c>
      <c r="D103" s="33">
        <v>-0.17849999999999999</v>
      </c>
      <c r="E103" s="23">
        <v>0.22429816395816218</v>
      </c>
      <c r="F103" s="22">
        <v>4.3200000000000002E-2</v>
      </c>
      <c r="G103" s="22">
        <v>4.9200000000000001E-2</v>
      </c>
      <c r="H103" s="22">
        <v>3.0599999999999999E-2</v>
      </c>
      <c r="I103" s="22">
        <v>0</v>
      </c>
      <c r="J103" s="22">
        <v>0.10730000000000001</v>
      </c>
      <c r="K103" s="22">
        <v>0.20519999999999999</v>
      </c>
      <c r="L103" s="22">
        <v>0.2278</v>
      </c>
      <c r="M103" s="22">
        <v>0.20730000000000001</v>
      </c>
      <c r="N103" s="22">
        <v>2.8199999999999999E-2</v>
      </c>
      <c r="O103" s="22">
        <v>5.57E-2</v>
      </c>
      <c r="P103" s="21">
        <v>1.2200000000000001E-2</v>
      </c>
      <c r="Q103" s="19">
        <f>SUM(F103:P103)</f>
        <v>0.9667</v>
      </c>
      <c r="R103" s="19">
        <v>3.44E-2</v>
      </c>
      <c r="S103" s="22">
        <v>-1.1000000000000001E-3</v>
      </c>
      <c r="T103" s="23">
        <f>SUM(Q103:S103)</f>
        <v>1</v>
      </c>
      <c r="U103" s="16"/>
    </row>
    <row r="104" spans="1:21" x14ac:dyDescent="0.2">
      <c r="A104" s="107">
        <v>2021</v>
      </c>
      <c r="B104" s="3" t="s">
        <v>52</v>
      </c>
      <c r="C104" s="14">
        <v>9</v>
      </c>
      <c r="D104" s="22">
        <v>0.1925</v>
      </c>
      <c r="E104" s="23">
        <v>0.13458981190650973</v>
      </c>
      <c r="F104" s="22">
        <v>3.0200000000000001E-2</v>
      </c>
      <c r="G104" s="22">
        <v>6.4100000000000004E-2</v>
      </c>
      <c r="H104" s="22">
        <v>2.6200000000000001E-2</v>
      </c>
      <c r="I104" s="22">
        <v>0</v>
      </c>
      <c r="J104" s="22">
        <v>8.3299999999999999E-2</v>
      </c>
      <c r="K104" s="22">
        <v>0.19650000000000001</v>
      </c>
      <c r="L104" s="22">
        <v>0.2152</v>
      </c>
      <c r="M104" s="22">
        <v>0.15179999999999999</v>
      </c>
      <c r="N104" s="22">
        <v>4.4699999999999997E-2</v>
      </c>
      <c r="O104" s="22">
        <v>0.1066</v>
      </c>
      <c r="P104" s="22">
        <v>2.2499999999999999E-2</v>
      </c>
      <c r="Q104" s="22">
        <f t="shared" ref="Q104:Q105" si="37">SUM(F104:P104)</f>
        <v>0.94109999999999983</v>
      </c>
      <c r="R104" s="22">
        <v>4.8099999999999997E-2</v>
      </c>
      <c r="S104" s="22">
        <v>1.0800000000000001E-2</v>
      </c>
      <c r="T104" s="23">
        <f t="shared" ref="T104:T106" si="38">SUM(Q104:S104)</f>
        <v>0.99999999999999989</v>
      </c>
    </row>
    <row r="105" spans="1:21" x14ac:dyDescent="0.2">
      <c r="A105" s="107">
        <v>2020</v>
      </c>
      <c r="B105" s="3" t="s">
        <v>52</v>
      </c>
      <c r="C105" s="14">
        <v>9</v>
      </c>
      <c r="D105" s="30">
        <v>0.20319999999999999</v>
      </c>
      <c r="E105" s="23">
        <v>0.29377370332496233</v>
      </c>
      <c r="F105" s="22">
        <v>5.6899999999999992E-2</v>
      </c>
      <c r="G105" s="22">
        <v>5.8400000000000001E-2</v>
      </c>
      <c r="H105" s="22">
        <v>1.8700000000000001E-2</v>
      </c>
      <c r="I105" s="22">
        <v>0</v>
      </c>
      <c r="J105" s="22">
        <v>3.0200000000000001E-2</v>
      </c>
      <c r="K105" s="22">
        <v>0.1938</v>
      </c>
      <c r="L105" s="22">
        <v>0.17</v>
      </c>
      <c r="M105" s="22">
        <v>0.23860000000000001</v>
      </c>
      <c r="N105" s="22">
        <v>3.9300000000000002E-2</v>
      </c>
      <c r="O105" s="22">
        <v>0.1215</v>
      </c>
      <c r="P105" s="22">
        <v>2.3599999999999999E-2</v>
      </c>
      <c r="Q105" s="22">
        <f t="shared" si="37"/>
        <v>0.95099999999999996</v>
      </c>
      <c r="R105" s="22">
        <v>4.48E-2</v>
      </c>
      <c r="S105" s="22">
        <v>4.1999999999999997E-3</v>
      </c>
      <c r="T105" s="23">
        <f t="shared" si="38"/>
        <v>0.99999999999999989</v>
      </c>
    </row>
    <row r="106" spans="1:21" ht="17" thickBot="1" x14ac:dyDescent="0.25">
      <c r="A106" s="108">
        <v>2019</v>
      </c>
      <c r="B106" s="2" t="s">
        <v>52</v>
      </c>
      <c r="C106" s="18">
        <v>9</v>
      </c>
      <c r="D106" s="26">
        <v>0.30109999999999998</v>
      </c>
      <c r="E106" s="28">
        <v>0.10711870048046482</v>
      </c>
      <c r="F106" s="26">
        <v>8.4900000000000003E-2</v>
      </c>
      <c r="G106" s="26">
        <v>7.3200000000000001E-2</v>
      </c>
      <c r="H106" s="26">
        <v>2.8999999999999998E-3</v>
      </c>
      <c r="I106" s="26">
        <v>0</v>
      </c>
      <c r="J106" s="26">
        <v>1.37E-2</v>
      </c>
      <c r="K106" s="26">
        <v>0.1522</v>
      </c>
      <c r="L106" s="26">
        <v>0.1618</v>
      </c>
      <c r="M106" s="26">
        <v>0.23480000000000001</v>
      </c>
      <c r="N106" s="26">
        <v>0</v>
      </c>
      <c r="O106" s="26">
        <v>0.12230000000000001</v>
      </c>
      <c r="P106" s="26">
        <v>0.1009</v>
      </c>
      <c r="Q106" s="26">
        <f>SUM(F106:P106)</f>
        <v>0.94669999999999999</v>
      </c>
      <c r="R106" s="26">
        <v>5.3499999999999999E-2</v>
      </c>
      <c r="S106" s="26">
        <v>-2.0000000000000001E-4</v>
      </c>
      <c r="T106" s="28">
        <f t="shared" si="38"/>
        <v>1</v>
      </c>
    </row>
    <row r="107" spans="1:21" ht="9" customHeight="1" thickBot="1" x14ac:dyDescent="0.25">
      <c r="A107" s="103"/>
      <c r="B107" s="104"/>
      <c r="C107" s="105"/>
      <c r="D107" s="106"/>
      <c r="E107" s="88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88"/>
    </row>
    <row r="108" spans="1:21" x14ac:dyDescent="0.2">
      <c r="A108" s="109">
        <v>2023</v>
      </c>
      <c r="B108" s="110" t="s">
        <v>186</v>
      </c>
      <c r="C108" s="111"/>
      <c r="D108" s="114">
        <v>0.16869999999999999</v>
      </c>
      <c r="E108" s="113">
        <v>0.11708813651561192</v>
      </c>
      <c r="F108" s="112">
        <v>5.4600000000000003E-2</v>
      </c>
      <c r="G108" s="112">
        <v>0.12669999999999998</v>
      </c>
      <c r="H108" s="112">
        <v>8.3099999999999993E-2</v>
      </c>
      <c r="I108" s="112">
        <v>5.3499999999999999E-2</v>
      </c>
      <c r="J108" s="112">
        <v>0.1721</v>
      </c>
      <c r="K108" s="112">
        <v>0.16519999999999999</v>
      </c>
      <c r="L108" s="112">
        <v>0.13469999999999999</v>
      </c>
      <c r="M108" s="112">
        <v>0.1172</v>
      </c>
      <c r="N108" s="112">
        <v>3.6600000000000001E-2</v>
      </c>
      <c r="O108" s="112">
        <v>1.0200000000000001E-2</v>
      </c>
      <c r="P108" s="115">
        <v>4.3400000000000001E-2</v>
      </c>
      <c r="Q108" s="112">
        <f>SUM(F108:P108)</f>
        <v>0.99729999999999996</v>
      </c>
      <c r="R108" s="112">
        <v>2.7000000000000001E-3</v>
      </c>
      <c r="S108" s="112">
        <v>0</v>
      </c>
      <c r="T108" s="113">
        <f>SUM(Q108:S108)</f>
        <v>1</v>
      </c>
      <c r="U108" s="15"/>
    </row>
    <row r="109" spans="1:21" x14ac:dyDescent="0.2">
      <c r="A109" s="107">
        <v>2022</v>
      </c>
      <c r="B109" s="3" t="s">
        <v>186</v>
      </c>
      <c r="C109" s="14"/>
      <c r="D109" s="22">
        <v>-0.1195</v>
      </c>
      <c r="E109" s="23">
        <v>0.1877868593645714</v>
      </c>
      <c r="F109" s="22">
        <v>4.9200000000000001E-2</v>
      </c>
      <c r="G109" s="22">
        <v>0.14100000000000001</v>
      </c>
      <c r="H109" s="22">
        <v>8.5400000000000004E-2</v>
      </c>
      <c r="I109" s="22">
        <v>5.8400000000000001E-2</v>
      </c>
      <c r="J109" s="22">
        <v>0.1598</v>
      </c>
      <c r="K109" s="22">
        <v>0.192</v>
      </c>
      <c r="L109" s="22">
        <v>0.1024</v>
      </c>
      <c r="M109" s="22">
        <v>0.10019999999999998</v>
      </c>
      <c r="N109" s="22">
        <v>5.6000000000000001E-2</v>
      </c>
      <c r="O109" s="22">
        <v>8.6999999999999994E-3</v>
      </c>
      <c r="P109" s="22">
        <v>3.9099999999999996E-2</v>
      </c>
      <c r="Q109" s="22">
        <f>SUM(F109:P109)</f>
        <v>0.99220000000000008</v>
      </c>
      <c r="R109" s="22">
        <v>7.7999999999999996E-3</v>
      </c>
      <c r="S109" s="22">
        <v>0</v>
      </c>
      <c r="T109" s="23">
        <f>SUM(Q109:S109)</f>
        <v>1</v>
      </c>
    </row>
    <row r="110" spans="1:21" x14ac:dyDescent="0.2">
      <c r="A110" s="107">
        <v>2021</v>
      </c>
      <c r="B110" s="3" t="s">
        <v>186</v>
      </c>
      <c r="C110" s="14"/>
      <c r="D110" s="31">
        <v>0.25009999999999999</v>
      </c>
      <c r="E110" s="23">
        <v>0.12242092272418167</v>
      </c>
      <c r="F110" s="22">
        <v>5.6399999999999999E-2</v>
      </c>
      <c r="G110" s="22">
        <v>0.1132</v>
      </c>
      <c r="H110" s="22">
        <v>9.7000000000000003E-2</v>
      </c>
      <c r="I110" s="22">
        <v>4.0899999999999999E-2</v>
      </c>
      <c r="J110" s="22">
        <v>0.1515</v>
      </c>
      <c r="K110" s="22">
        <v>0.18460000000000001</v>
      </c>
      <c r="L110" s="22">
        <v>0.1242</v>
      </c>
      <c r="M110" s="22">
        <v>0.1153</v>
      </c>
      <c r="N110" s="22">
        <v>6.6400000000000001E-2</v>
      </c>
      <c r="O110" s="22">
        <v>1.2200000000000001E-2</v>
      </c>
      <c r="P110" s="22">
        <v>3.8399999999999997E-2</v>
      </c>
      <c r="Q110" s="22">
        <f t="shared" ref="Q110:Q111" si="39">SUM(F110:P110)</f>
        <v>1.0001</v>
      </c>
      <c r="R110" s="22">
        <v>0</v>
      </c>
      <c r="S110" s="22">
        <v>-1E-4</v>
      </c>
      <c r="T110" s="23">
        <f t="shared" ref="T110:T112" si="40">SUM(Q110:S110)</f>
        <v>1</v>
      </c>
    </row>
    <row r="111" spans="1:21" x14ac:dyDescent="0.2">
      <c r="A111" s="107">
        <v>2020</v>
      </c>
      <c r="B111" s="3" t="s">
        <v>186</v>
      </c>
      <c r="C111" s="14"/>
      <c r="D111" s="22">
        <v>3.3999999999999998E-3</v>
      </c>
      <c r="E111" s="23">
        <v>0.27113292</v>
      </c>
      <c r="F111" s="22">
        <v>4.9299999999999997E-2</v>
      </c>
      <c r="G111" s="22">
        <v>9.5899999999999999E-2</v>
      </c>
      <c r="H111" s="22">
        <v>0.123</v>
      </c>
      <c r="I111" s="22">
        <v>4.2999999999999997E-2</v>
      </c>
      <c r="J111" s="22">
        <v>0.15529999999999999</v>
      </c>
      <c r="K111" s="22">
        <v>0.1608</v>
      </c>
      <c r="L111" s="22">
        <v>0.11950000000000001</v>
      </c>
      <c r="M111" s="22">
        <v>0.10489999999999999</v>
      </c>
      <c r="N111" s="22">
        <v>7.5700000000000003E-2</v>
      </c>
      <c r="O111" s="22">
        <v>1.4800000000000001E-2</v>
      </c>
      <c r="P111" s="22">
        <v>5.7800000000000004E-2</v>
      </c>
      <c r="Q111" s="22">
        <f t="shared" si="39"/>
        <v>1</v>
      </c>
      <c r="R111" s="22">
        <v>0</v>
      </c>
      <c r="S111" s="22">
        <v>0</v>
      </c>
      <c r="T111" s="23">
        <f t="shared" si="40"/>
        <v>1</v>
      </c>
    </row>
    <row r="112" spans="1:21" ht="17" thickBot="1" x14ac:dyDescent="0.25">
      <c r="A112" s="108">
        <v>2019</v>
      </c>
      <c r="B112" s="2" t="s">
        <v>186</v>
      </c>
      <c r="C112" s="18"/>
      <c r="D112" s="26">
        <v>0.1925</v>
      </c>
      <c r="E112" s="28">
        <v>0.10325379077315974</v>
      </c>
      <c r="F112" s="116">
        <v>5.8299999999999998E-2</v>
      </c>
      <c r="G112" s="116">
        <v>0.15580000000000002</v>
      </c>
      <c r="H112" s="116">
        <v>5.0700000000000002E-2</v>
      </c>
      <c r="I112" s="116">
        <v>4.9099999999999998E-2</v>
      </c>
      <c r="J112" s="116">
        <v>0.19009999999999999</v>
      </c>
      <c r="K112" s="116">
        <v>0.1507</v>
      </c>
      <c r="L112" s="116">
        <v>0.13500000000000001</v>
      </c>
      <c r="M112" s="116">
        <v>7.6600000000000001E-2</v>
      </c>
      <c r="N112" s="116">
        <v>6.9099999999999995E-2</v>
      </c>
      <c r="O112" s="116">
        <v>1.4700000000000001E-2</v>
      </c>
      <c r="P112" s="116">
        <v>4.9399999999999999E-2</v>
      </c>
      <c r="Q112" s="26">
        <f>SUM(F112:P112)</f>
        <v>0.99950000000000006</v>
      </c>
      <c r="R112" s="26">
        <v>5.0000000000000001E-4</v>
      </c>
      <c r="S112" s="26">
        <v>0</v>
      </c>
      <c r="T112" s="28">
        <f t="shared" si="40"/>
        <v>1</v>
      </c>
    </row>
    <row r="113" spans="1:21" x14ac:dyDescent="0.2">
      <c r="A113" s="12"/>
      <c r="B113" s="3"/>
      <c r="C113" s="14"/>
      <c r="D113" s="33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1"/>
      <c r="Q113" s="22"/>
      <c r="R113" s="22"/>
      <c r="S113" s="22"/>
      <c r="T113" s="22"/>
      <c r="U113" s="15"/>
    </row>
    <row r="114" spans="1:21" x14ac:dyDescent="0.2">
      <c r="A114" s="12"/>
      <c r="B114" s="3"/>
      <c r="C114" s="14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1:21" x14ac:dyDescent="0.2">
      <c r="A115" s="12"/>
      <c r="B115" s="3"/>
      <c r="C115" s="14"/>
      <c r="D115" s="30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1" x14ac:dyDescent="0.2">
      <c r="A116" s="12"/>
      <c r="B116" s="3"/>
      <c r="C116" s="14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1:21" x14ac:dyDescent="0.2">
      <c r="A117" s="12"/>
      <c r="B117" s="3"/>
      <c r="C117" s="14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1"/>
      <c r="P117" s="22"/>
      <c r="Q117" s="22"/>
      <c r="R117" s="22"/>
      <c r="S117" s="22"/>
      <c r="T117" s="22"/>
    </row>
    <row r="118" spans="1:21" x14ac:dyDescent="0.2">
      <c r="A118" s="12"/>
      <c r="B118" s="3"/>
      <c r="C118" s="14"/>
      <c r="D118" s="33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1"/>
      <c r="Q118" s="22"/>
      <c r="R118" s="22"/>
      <c r="S118" s="22"/>
      <c r="T118" s="22"/>
      <c r="U118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42FA-4DAD-2A4A-BAC5-2854639917F1}">
  <dimension ref="A1:D25"/>
  <sheetViews>
    <sheetView workbookViewId="0">
      <selection activeCell="A3" sqref="A3"/>
    </sheetView>
  </sheetViews>
  <sheetFormatPr baseColWidth="10" defaultRowHeight="16" x14ac:dyDescent="0.2"/>
  <cols>
    <col min="1" max="1" width="53" bestFit="1" customWidth="1"/>
    <col min="2" max="2" width="18.5" bestFit="1" customWidth="1"/>
    <col min="3" max="3" width="18" bestFit="1" customWidth="1"/>
    <col min="4" max="4" width="14.33203125" bestFit="1" customWidth="1"/>
  </cols>
  <sheetData>
    <row r="1" spans="1:4" ht="17" thickBot="1" x14ac:dyDescent="0.25"/>
    <row r="2" spans="1:4" ht="17" thickBot="1" x14ac:dyDescent="0.25">
      <c r="A2" s="193" t="s">
        <v>191</v>
      </c>
      <c r="B2" s="194"/>
      <c r="C2" s="195"/>
    </row>
    <row r="3" spans="1:4" ht="17" thickBot="1" x14ac:dyDescent="0.25">
      <c r="A3" s="121" t="s">
        <v>188</v>
      </c>
      <c r="B3" s="122" t="s">
        <v>190</v>
      </c>
      <c r="C3" s="122" t="s">
        <v>194</v>
      </c>
      <c r="D3" s="123" t="s">
        <v>189</v>
      </c>
    </row>
    <row r="4" spans="1:4" x14ac:dyDescent="0.2">
      <c r="A4" s="118" t="s">
        <v>25</v>
      </c>
      <c r="B4" s="32">
        <v>0.11758000000000002</v>
      </c>
      <c r="C4" s="133">
        <v>0.24322034704472598</v>
      </c>
      <c r="D4" s="117">
        <v>6</v>
      </c>
    </row>
    <row r="5" spans="1:4" x14ac:dyDescent="0.2">
      <c r="A5" s="118" t="s">
        <v>27</v>
      </c>
      <c r="B5" s="32">
        <v>7.4400000000000022E-3</v>
      </c>
      <c r="C5" s="133">
        <v>0.22769599032489088</v>
      </c>
      <c r="D5" s="117">
        <v>6</v>
      </c>
    </row>
    <row r="6" spans="1:4" x14ac:dyDescent="0.2">
      <c r="A6" s="118" t="s">
        <v>48</v>
      </c>
      <c r="B6" s="32">
        <v>0.15717999999999999</v>
      </c>
      <c r="C6" s="133">
        <v>0.2251034717263658</v>
      </c>
      <c r="D6" s="117">
        <v>9</v>
      </c>
    </row>
    <row r="7" spans="1:4" x14ac:dyDescent="0.2">
      <c r="A7" s="118" t="s">
        <v>47</v>
      </c>
      <c r="B7" s="32">
        <v>7.9879999999999993E-2</v>
      </c>
      <c r="C7" s="133">
        <v>0.20551592458441204</v>
      </c>
      <c r="D7" s="117">
        <v>9</v>
      </c>
    </row>
    <row r="8" spans="1:4" x14ac:dyDescent="0.2">
      <c r="A8" s="118" t="s">
        <v>37</v>
      </c>
      <c r="B8" s="32">
        <v>0.10503999999999999</v>
      </c>
      <c r="C8" s="133">
        <v>0.18445405002447873</v>
      </c>
      <c r="D8" s="117">
        <v>6</v>
      </c>
    </row>
    <row r="9" spans="1:4" x14ac:dyDescent="0.2">
      <c r="A9" s="118" t="s">
        <v>22</v>
      </c>
      <c r="B9" s="32">
        <v>9.9400000000000002E-2</v>
      </c>
      <c r="C9" s="32">
        <v>0.18346339320252036</v>
      </c>
      <c r="D9" s="117">
        <v>6</v>
      </c>
    </row>
    <row r="10" spans="1:4" x14ac:dyDescent="0.2">
      <c r="A10" s="118" t="s">
        <v>54</v>
      </c>
      <c r="B10" s="32">
        <v>0.13262000000000002</v>
      </c>
      <c r="C10" s="32">
        <v>0.18223141231167742</v>
      </c>
      <c r="D10" s="117">
        <v>9</v>
      </c>
    </row>
    <row r="11" spans="1:4" x14ac:dyDescent="0.2">
      <c r="A11" s="118" t="s">
        <v>52</v>
      </c>
      <c r="B11" s="32">
        <v>0.12257999999999999</v>
      </c>
      <c r="C11" s="32">
        <v>0.1802162432526806</v>
      </c>
      <c r="D11" s="117">
        <v>9</v>
      </c>
    </row>
    <row r="12" spans="1:4" x14ac:dyDescent="0.2">
      <c r="A12" s="118" t="s">
        <v>24</v>
      </c>
      <c r="B12" s="32">
        <v>0.10034000000000001</v>
      </c>
      <c r="C12" s="32">
        <v>0.17988275564431511</v>
      </c>
      <c r="D12" s="117">
        <v>6</v>
      </c>
    </row>
    <row r="13" spans="1:4" x14ac:dyDescent="0.2">
      <c r="A13" s="118" t="s">
        <v>34</v>
      </c>
      <c r="B13" s="32">
        <v>9.1999999999999998E-2</v>
      </c>
      <c r="C13" s="32">
        <v>0.17946072645267047</v>
      </c>
      <c r="D13" s="117">
        <v>9</v>
      </c>
    </row>
    <row r="14" spans="1:4" x14ac:dyDescent="0.2">
      <c r="A14" s="124" t="s">
        <v>192</v>
      </c>
      <c r="B14" s="126">
        <v>0.10282147488673922</v>
      </c>
      <c r="C14" s="126">
        <v>0.17815134986525927</v>
      </c>
      <c r="D14" s="125">
        <v>7.666666666666667</v>
      </c>
    </row>
    <row r="15" spans="1:4" x14ac:dyDescent="0.2">
      <c r="A15" s="118" t="s">
        <v>50</v>
      </c>
      <c r="B15" s="32">
        <v>0.10868</v>
      </c>
      <c r="C15" s="32">
        <v>0.17507421522585537</v>
      </c>
      <c r="D15" s="117">
        <v>9</v>
      </c>
    </row>
    <row r="16" spans="1:4" x14ac:dyDescent="0.2">
      <c r="A16" s="118" t="s">
        <v>32</v>
      </c>
      <c r="B16" s="32">
        <v>0.10242</v>
      </c>
      <c r="C16" s="32">
        <v>0.16644391768364453</v>
      </c>
      <c r="D16" s="117">
        <v>8</v>
      </c>
    </row>
    <row r="17" spans="1:4" x14ac:dyDescent="0.2">
      <c r="A17" s="118" t="s">
        <v>41</v>
      </c>
      <c r="B17" s="32">
        <v>0.1462</v>
      </c>
      <c r="C17" s="32">
        <v>0.16624209456419928</v>
      </c>
      <c r="D17" s="117">
        <v>8</v>
      </c>
    </row>
    <row r="18" spans="1:4" x14ac:dyDescent="0.2">
      <c r="A18" s="118" t="s">
        <v>39</v>
      </c>
      <c r="B18" s="32">
        <v>0.17214000000000002</v>
      </c>
      <c r="C18" s="32">
        <v>0.1662241347004926</v>
      </c>
      <c r="D18" s="117">
        <v>9</v>
      </c>
    </row>
    <row r="19" spans="1:4" x14ac:dyDescent="0.2">
      <c r="A19" s="118" t="s">
        <v>14</v>
      </c>
      <c r="B19" s="32">
        <v>7.7919999999999989E-2</v>
      </c>
      <c r="C19" s="32">
        <v>0.16460000000000002</v>
      </c>
      <c r="D19" s="117">
        <v>8</v>
      </c>
    </row>
    <row r="20" spans="1:4" x14ac:dyDescent="0.2">
      <c r="A20" s="118" t="s">
        <v>43</v>
      </c>
      <c r="B20" s="32">
        <v>9.4739999999999991E-2</v>
      </c>
      <c r="C20" s="32">
        <v>0.16276716015829865</v>
      </c>
      <c r="D20" s="117">
        <v>6</v>
      </c>
    </row>
    <row r="21" spans="1:4" x14ac:dyDescent="0.2">
      <c r="A21" s="118" t="s">
        <v>12</v>
      </c>
      <c r="B21" s="32">
        <v>0.10352000000000001</v>
      </c>
      <c r="C21" s="32">
        <v>0.15892815639682961</v>
      </c>
      <c r="D21" s="117">
        <v>8</v>
      </c>
    </row>
    <row r="22" spans="1:4" x14ac:dyDescent="0.2">
      <c r="A22" s="118" t="s">
        <v>13</v>
      </c>
      <c r="B22" s="32">
        <v>8.1600000000000006E-2</v>
      </c>
      <c r="C22" s="32">
        <v>0.15139161420624711</v>
      </c>
      <c r="D22" s="117">
        <v>8</v>
      </c>
    </row>
    <row r="23" spans="1:4" x14ac:dyDescent="0.2">
      <c r="A23" s="118" t="s">
        <v>20</v>
      </c>
      <c r="B23" s="32">
        <v>8.7030972621522235E-2</v>
      </c>
      <c r="C23" s="32">
        <v>0.14621197553369719</v>
      </c>
      <c r="D23" s="117">
        <v>8</v>
      </c>
    </row>
    <row r="24" spans="1:4" x14ac:dyDescent="0.2">
      <c r="A24" s="118" t="s">
        <v>29</v>
      </c>
      <c r="B24" s="32">
        <v>5.7299999999999997E-2</v>
      </c>
      <c r="C24" s="32">
        <v>0.14608627621943415</v>
      </c>
      <c r="D24" s="117">
        <v>6</v>
      </c>
    </row>
    <row r="25" spans="1:4" ht="17" thickBot="1" x14ac:dyDescent="0.25">
      <c r="A25" s="119" t="s">
        <v>35</v>
      </c>
      <c r="B25" s="40">
        <v>0.11364</v>
      </c>
      <c r="C25" s="40">
        <v>0.1459644879130087</v>
      </c>
      <c r="D25" s="120">
        <v>8</v>
      </c>
    </row>
  </sheetData>
  <autoFilter ref="A3:D3" xr:uid="{351542FA-4DAD-2A4A-BAC5-2854639917F1}">
    <sortState xmlns:xlrd2="http://schemas.microsoft.com/office/spreadsheetml/2017/richdata2" ref="A4:D25">
      <sortCondition descending="1" ref="C3:C25"/>
    </sortState>
  </autoFilter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C068-3E2E-8C4A-A966-D529ECB1AFD6}">
  <dimension ref="A1:AO50"/>
  <sheetViews>
    <sheetView topLeftCell="J1" zoomScaleNormal="100" workbookViewId="0">
      <selection activeCell="Y13" sqref="Y13"/>
    </sheetView>
  </sheetViews>
  <sheetFormatPr baseColWidth="10" defaultRowHeight="16" x14ac:dyDescent="0.2"/>
  <cols>
    <col min="1" max="1" width="13.1640625" style="34" bestFit="1" customWidth="1"/>
    <col min="2" max="4" width="13.6640625" style="34" bestFit="1" customWidth="1"/>
    <col min="5" max="5" width="13.6640625" style="34" customWidth="1"/>
    <col min="6" max="6" width="19.5" style="34" customWidth="1"/>
    <col min="7" max="7" width="22.83203125" style="34" bestFit="1" customWidth="1"/>
    <col min="8" max="8" width="13.6640625" style="34" bestFit="1" customWidth="1"/>
    <col min="9" max="14" width="10.83203125" style="34"/>
    <col min="15" max="15" width="10.83203125" style="34" customWidth="1"/>
    <col min="16" max="16" width="8.33203125" style="34" customWidth="1"/>
    <col min="17" max="17" width="10.5" style="34" customWidth="1"/>
    <col min="18" max="20" width="7" style="34" bestFit="1" customWidth="1"/>
    <col min="21" max="22" width="7" style="34" customWidth="1"/>
    <col min="23" max="23" width="20.5" style="34" bestFit="1" customWidth="1"/>
    <col min="24" max="25" width="14.33203125" style="34" bestFit="1" customWidth="1"/>
    <col min="26" max="27" width="19.83203125" style="34" bestFit="1" customWidth="1"/>
    <col min="28" max="29" width="14.33203125" style="34" bestFit="1" customWidth="1"/>
    <col min="30" max="31" width="20.83203125" style="34" bestFit="1" customWidth="1"/>
    <col min="32" max="33" width="14.33203125" style="34" bestFit="1" customWidth="1"/>
    <col min="34" max="35" width="20.83203125" style="34" bestFit="1" customWidth="1"/>
    <col min="36" max="37" width="14.33203125" style="34" bestFit="1" customWidth="1"/>
    <col min="38" max="39" width="20.83203125" style="34" bestFit="1" customWidth="1"/>
    <col min="40" max="41" width="18.83203125" style="34" bestFit="1" customWidth="1"/>
    <col min="42" max="16384" width="10.83203125" style="34"/>
  </cols>
  <sheetData>
    <row r="1" spans="1:41" ht="17" thickBot="1" x14ac:dyDescent="0.25">
      <c r="A1" s="202" t="s">
        <v>195</v>
      </c>
      <c r="B1" s="203"/>
      <c r="C1" s="203"/>
      <c r="D1" s="204"/>
      <c r="E1" s="100"/>
      <c r="F1" s="196" t="s">
        <v>57</v>
      </c>
      <c r="G1" s="196"/>
      <c r="R1" s="34" t="s">
        <v>64</v>
      </c>
      <c r="S1" s="34" t="s">
        <v>65</v>
      </c>
      <c r="T1" s="32" t="s">
        <v>66</v>
      </c>
      <c r="U1" s="3" t="s">
        <v>181</v>
      </c>
      <c r="V1" s="90" t="s">
        <v>182</v>
      </c>
      <c r="X1"/>
      <c r="Y1"/>
      <c r="Z1"/>
    </row>
    <row r="2" spans="1:41" ht="17" thickBot="1" x14ac:dyDescent="0.25">
      <c r="A2" s="5" t="s">
        <v>59</v>
      </c>
      <c r="B2" s="3" t="s">
        <v>64</v>
      </c>
      <c r="C2" s="3" t="s">
        <v>65</v>
      </c>
      <c r="D2" s="70" t="s">
        <v>66</v>
      </c>
      <c r="E2" s="100"/>
      <c r="F2" s="134" t="s">
        <v>59</v>
      </c>
      <c r="G2" s="134" t="s">
        <v>183</v>
      </c>
      <c r="O2"/>
      <c r="P2"/>
      <c r="R2" s="34" t="b">
        <v>1</v>
      </c>
      <c r="S2" s="34" t="b">
        <v>1</v>
      </c>
      <c r="T2" s="34" t="b">
        <v>1</v>
      </c>
      <c r="U2" s="34" t="b">
        <v>0</v>
      </c>
      <c r="V2" s="34" t="b">
        <v>1</v>
      </c>
      <c r="X2"/>
      <c r="Z2"/>
    </row>
    <row r="3" spans="1:41" x14ac:dyDescent="0.2">
      <c r="A3" s="36">
        <v>2019</v>
      </c>
      <c r="B3" s="37">
        <f>AVERAGEIFS(Informacion!$D$2:$D$106, Informacion!$A$2:$A$106, 2019,Informacion!$C$2:$C$106, 6)</f>
        <v>0.20478571428571429</v>
      </c>
      <c r="C3" s="37">
        <f>AVERAGEIFS(Informacion!$D$2:$D$106, Informacion!$A$2:$A$106, 2019,Informacion!$C$2:$C$106, 8)</f>
        <v>0.278081159835948</v>
      </c>
      <c r="D3" s="38">
        <f>AVERAGEIFS(Informacion!$D$2:$D$106, Informacion!$A$2:$A$106, 2019,Informacion!$C$2:$C$106, 9)</f>
        <v>0.28692857142857137</v>
      </c>
      <c r="E3" s="100"/>
      <c r="F3" s="36">
        <v>2019</v>
      </c>
      <c r="G3" s="91">
        <v>0.1925</v>
      </c>
      <c r="Q3" s="53">
        <v>2019</v>
      </c>
      <c r="R3" s="65" cm="1">
        <f t="array" ref="R3:R8">IF(R2=TRUE,B3:B8,)</f>
        <v>0.20478571428571429</v>
      </c>
      <c r="S3" s="65" cm="1">
        <f t="array" ref="S3:S8">IF(S2=TRUE,C3:C8,)</f>
        <v>0.278081159835948</v>
      </c>
      <c r="T3" s="65" cm="1">
        <f t="array" ref="T3:T8">IF(T2=TRUE,D3:D8,)</f>
        <v>0.28692857142857137</v>
      </c>
      <c r="U3" s="65" cm="1">
        <f t="array" ref="U3">IF(U2=TRUE,#REF!,)</f>
        <v>0</v>
      </c>
      <c r="V3" s="65" t="e" cm="1">
        <f t="array" ref="V3">IF(V2=TRUE,#REF!,)</f>
        <v>#REF!</v>
      </c>
      <c r="X3"/>
      <c r="Z3"/>
    </row>
    <row r="4" spans="1:41" x14ac:dyDescent="0.2">
      <c r="A4" s="36">
        <v>2020</v>
      </c>
      <c r="B4" s="37">
        <f>AVERAGEIFS(Informacion!$D$2:$D$106, Informacion!$A$2:$A$106, 2020,Informacion!$C$2:$C$106, 6)</f>
        <v>-9.9785714285714283E-2</v>
      </c>
      <c r="C4" s="37">
        <f>AVERAGEIFS(Informacion!$D$2:$D$106, Informacion!$A$2:$A$106, 2020,Informacion!$C$2:$C$106, 8)</f>
        <v>1.084857142857143E-2</v>
      </c>
      <c r="D4" s="38">
        <f>AVERAGEIFS(Informacion!$D$2:$D$106, Informacion!$A$2:$A$106, 2020,Informacion!$C$2:$C$106, 9)</f>
        <v>0.20272857142857142</v>
      </c>
      <c r="E4" s="100"/>
      <c r="F4" s="36">
        <v>2020</v>
      </c>
      <c r="G4" s="91">
        <v>3.3999999999999998E-3</v>
      </c>
      <c r="O4"/>
      <c r="P4"/>
      <c r="Q4" s="53">
        <v>2020</v>
      </c>
      <c r="R4" s="65">
        <v>-9.9785714285714283E-2</v>
      </c>
      <c r="S4" s="34">
        <v>1.084857142857143E-2</v>
      </c>
      <c r="T4" s="34">
        <v>0.20272857142857142</v>
      </c>
      <c r="X4"/>
      <c r="Z4"/>
    </row>
    <row r="5" spans="1:41" x14ac:dyDescent="0.2">
      <c r="A5" s="36">
        <v>2021</v>
      </c>
      <c r="B5" s="37">
        <f>AVERAGEIFS(Informacion!$D$2:$D$106, Informacion!$A$2:$A$106, 2021,Informacion!$C$2:$C$106, 6)</f>
        <v>0.19970000000000002</v>
      </c>
      <c r="C5" s="37">
        <f>AVERAGEIFS(Informacion!$D$2:$D$106, Informacion!$A$2:$A$106, 2021,Informacion!$C$2:$C$106, 8)</f>
        <v>0.22760072856158317</v>
      </c>
      <c r="D5" s="38">
        <f>AVERAGEIFS(Informacion!$D$2:$D$106, Informacion!$A$2:$A$106, 2021,Informacion!$C$2:$C$106, 9)</f>
        <v>0.20644285714285715</v>
      </c>
      <c r="E5" s="100"/>
      <c r="F5" s="36">
        <v>2021</v>
      </c>
      <c r="G5" s="92">
        <v>0.25009999999999999</v>
      </c>
      <c r="O5"/>
      <c r="P5"/>
      <c r="Q5" s="53">
        <v>2021</v>
      </c>
      <c r="R5" s="65">
        <v>0.19970000000000002</v>
      </c>
      <c r="S5" s="34">
        <v>0.22760072856158317</v>
      </c>
      <c r="T5" s="34">
        <v>0.20644285714285715</v>
      </c>
      <c r="X5"/>
      <c r="Z5"/>
    </row>
    <row r="6" spans="1:41" x14ac:dyDescent="0.2">
      <c r="A6" s="36">
        <v>2022</v>
      </c>
      <c r="B6" s="37">
        <f>AVERAGEIFS(Informacion!$D$2:$D$106, Informacion!$A$2:$A$106, 2022,Informacion!$C$2:$C$106, 6)</f>
        <v>-6.8971428571428572E-2</v>
      </c>
      <c r="C6" s="37">
        <f>AVERAGEIFS(Informacion!$D$2:$D$106, Informacion!$A$2:$A$106, 2022,Informacion!$C$2:$C$106, 8)</f>
        <v>-0.12729193106780476</v>
      </c>
      <c r="D6" s="38">
        <f>AVERAGEIFS(Informacion!$D$2:$D$106, Informacion!$A$2:$A$106, 2022,Informacion!$C$2:$C$106, 9)</f>
        <v>-0.16172857142857142</v>
      </c>
      <c r="E6" s="100"/>
      <c r="F6" s="36">
        <v>2022</v>
      </c>
      <c r="G6" s="91">
        <v>-0.1195</v>
      </c>
      <c r="O6"/>
      <c r="P6"/>
      <c r="Q6" s="53">
        <v>2022</v>
      </c>
      <c r="R6" s="65">
        <v>-6.8971428571428572E-2</v>
      </c>
      <c r="S6" s="34">
        <v>-0.12729193106780476</v>
      </c>
      <c r="T6" s="34">
        <v>-0.16172857142857142</v>
      </c>
    </row>
    <row r="7" spans="1:41" x14ac:dyDescent="0.2">
      <c r="A7" s="36">
        <v>2023</v>
      </c>
      <c r="B7" s="37">
        <f>AVERAGEIFS(Informacion!$D$2:$D$106, Informacion!$A$2:$A$106, 2023,Informacion!$C$2:$C$106, 6)</f>
        <v>0.17987142857142854</v>
      </c>
      <c r="C7" s="37">
        <f>AVERAGEIFS(Informacion!$D$2:$D$106, Informacion!$A$2:$A$106, 2023,Informacion!$C$2:$C$106, 8)</f>
        <v>0.11956930882850379</v>
      </c>
      <c r="D7" s="38">
        <f>AVERAGEIFS(Informacion!$D$2:$D$106, Informacion!$A$2:$A$106, 2023,Informacion!$C$2:$C$106, 9)</f>
        <v>8.3542857142857141E-2</v>
      </c>
      <c r="E7" s="100"/>
      <c r="F7" s="36">
        <v>2023</v>
      </c>
      <c r="G7" s="93">
        <v>0.16869999999999999</v>
      </c>
      <c r="O7"/>
      <c r="P7"/>
      <c r="Q7" s="53">
        <v>2023</v>
      </c>
      <c r="R7" s="65">
        <v>0.17987142857142854</v>
      </c>
      <c r="S7" s="34">
        <v>0.11956930882850379</v>
      </c>
      <c r="T7" s="34">
        <v>8.3542857142857141E-2</v>
      </c>
      <c r="X7" s="236"/>
      <c r="Y7" s="237"/>
      <c r="Z7" s="236"/>
      <c r="AA7" s="237"/>
    </row>
    <row r="8" spans="1:41" ht="17" thickBot="1" x14ac:dyDescent="0.25">
      <c r="A8" s="39" t="s">
        <v>8</v>
      </c>
      <c r="B8" s="40">
        <f>AVERAGE(B3:B7)</f>
        <v>8.3119999999999999E-2</v>
      </c>
      <c r="C8" s="40">
        <f>AVERAGE(C3:C7)</f>
        <v>0.10176156751736032</v>
      </c>
      <c r="D8" s="41">
        <f>AVERAGE(D3:D7)</f>
        <v>0.12358285714285713</v>
      </c>
      <c r="E8" s="100"/>
      <c r="F8" s="39" t="s">
        <v>8</v>
      </c>
      <c r="G8" s="94">
        <f>AVERAGE(G3:G7)</f>
        <v>9.9039999999999989E-2</v>
      </c>
      <c r="O8"/>
      <c r="P8"/>
      <c r="Q8" s="53" t="s">
        <v>184</v>
      </c>
      <c r="R8" s="65">
        <v>8.3119999999999999E-2</v>
      </c>
      <c r="S8">
        <v>0.10176156751736032</v>
      </c>
      <c r="T8">
        <v>0.12358285714285713</v>
      </c>
      <c r="U8"/>
      <c r="X8" s="232"/>
      <c r="Y8" s="234"/>
      <c r="Z8" s="233"/>
      <c r="AA8" s="237"/>
    </row>
    <row r="9" spans="1:41" ht="17" thickBot="1" x14ac:dyDescent="0.25">
      <c r="A9" s="32"/>
      <c r="B9" s="32"/>
      <c r="C9" s="32"/>
      <c r="D9" s="32"/>
      <c r="E9" s="100"/>
      <c r="F9" s="32"/>
      <c r="G9" s="32"/>
      <c r="O9"/>
      <c r="P9"/>
      <c r="Q9" s="53"/>
      <c r="R9"/>
      <c r="S9"/>
      <c r="T9"/>
      <c r="U9"/>
      <c r="V9"/>
      <c r="W9"/>
      <c r="X9" s="233"/>
      <c r="Y9" s="235"/>
      <c r="Z9" s="233"/>
      <c r="AA9" s="237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 ht="17" thickBot="1" x14ac:dyDescent="0.25">
      <c r="A10" s="199" t="s">
        <v>67</v>
      </c>
      <c r="B10" s="200"/>
      <c r="C10" s="200"/>
      <c r="D10" s="201"/>
      <c r="E10" s="100"/>
      <c r="F10" s="196" t="s">
        <v>58</v>
      </c>
      <c r="G10" s="196"/>
      <c r="O10"/>
      <c r="P10"/>
      <c r="Q10" s="53"/>
      <c r="R10"/>
      <c r="S10"/>
      <c r="T10"/>
      <c r="U10"/>
      <c r="V10"/>
      <c r="W10"/>
      <c r="X10" s="236"/>
      <c r="Y10" s="236"/>
      <c r="Z10" s="236"/>
      <c r="AA10" s="236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 ht="17" thickBot="1" x14ac:dyDescent="0.25">
      <c r="A11" s="121" t="s">
        <v>59</v>
      </c>
      <c r="B11" s="121" t="s">
        <v>64</v>
      </c>
      <c r="C11" s="121" t="s">
        <v>65</v>
      </c>
      <c r="D11" s="121" t="s">
        <v>66</v>
      </c>
      <c r="E11" s="100"/>
      <c r="F11" s="134" t="s">
        <v>59</v>
      </c>
      <c r="G11" s="134" t="s">
        <v>183</v>
      </c>
      <c r="O11"/>
      <c r="P11"/>
      <c r="Q11"/>
      <c r="R11"/>
      <c r="S11"/>
      <c r="T11"/>
      <c r="U11"/>
      <c r="V11"/>
      <c r="W11"/>
      <c r="X11" s="236"/>
      <c r="Y11" s="236"/>
      <c r="Z11" s="236"/>
      <c r="AA11" s="236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 x14ac:dyDescent="0.2">
      <c r="A12" s="36">
        <v>2019</v>
      </c>
      <c r="B12" s="37">
        <f>AVERAGEIFS(Informacion!$E$2:$E$106, Informacion!$A$2:$A$106, 2019,Informacion!$C$2:$C$106, 6)</f>
        <v>0.13460574580500359</v>
      </c>
      <c r="C12" s="37">
        <f>AVERAGEIFS(Informacion!$E$2:$E$106, Informacion!$A$2:$A$106, 2019,Informacion!$C$2:$C$106, 8)</f>
        <v>0.10844400870633901</v>
      </c>
      <c r="D12" s="38">
        <f>AVERAGEIFS(Informacion!$E$2:$E$106, Informacion!$A$2:$A$106, 2019,Informacion!$C$2:$C$106, 9)</f>
        <v>0.12237006847825069</v>
      </c>
      <c r="E12" s="100"/>
      <c r="F12" s="36">
        <v>2019</v>
      </c>
      <c r="G12" s="35">
        <v>0.10325379077315974</v>
      </c>
      <c r="O12"/>
      <c r="P12"/>
      <c r="Q12"/>
      <c r="R12"/>
      <c r="S12"/>
      <c r="T12"/>
      <c r="U12"/>
      <c r="V12"/>
      <c r="W12"/>
      <c r="X12" s="236"/>
      <c r="Y12" s="237"/>
      <c r="Z12" s="236"/>
      <c r="AA12" s="236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 x14ac:dyDescent="0.2">
      <c r="A13" s="36">
        <v>2020</v>
      </c>
      <c r="B13" s="37">
        <f>AVERAGEIFS(Informacion!$E$2:$E$106, Informacion!$A$2:$A$106, 2020,Informacion!$C$2:$C$106, 6)</f>
        <v>0.33036574644459088</v>
      </c>
      <c r="C13" s="37">
        <f>AVERAGEIFS(Informacion!$E$2:$E$106, Informacion!$A$2:$A$106, 2020,Informacion!$C$2:$C$106, 8)</f>
        <v>0.25676567914657528</v>
      </c>
      <c r="D13" s="38">
        <f>AVERAGEIFS(Informacion!$E$2:$E$106, Informacion!$A$2:$A$106, 2020,Informacion!$C$2:$C$106, 9)</f>
        <v>0.27449312559920519</v>
      </c>
      <c r="E13" s="100"/>
      <c r="F13" s="36">
        <v>2020</v>
      </c>
      <c r="G13" s="35">
        <v>0.27113292</v>
      </c>
      <c r="O13"/>
      <c r="P13"/>
      <c r="Q13"/>
      <c r="R13"/>
      <c r="S13"/>
      <c r="T13"/>
      <c r="U13"/>
      <c r="V13"/>
      <c r="W13"/>
      <c r="X13" s="236"/>
      <c r="Y13" s="237"/>
      <c r="Z13" s="236"/>
      <c r="AA13" s="236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x14ac:dyDescent="0.2">
      <c r="A14" s="36">
        <v>2021</v>
      </c>
      <c r="B14" s="37">
        <f>AVERAGEIFS(Informacion!$E$2:$E$106, Informacion!$A$2:$A$106, 2021,Informacion!$C$2:$C$106, 6)</f>
        <v>0.13918726574901127</v>
      </c>
      <c r="C14" s="37">
        <f>AVERAGEIFS(Informacion!$E$2:$E$106, Informacion!$A$2:$A$106, 2021,Informacion!$C$2:$C$106, 8)</f>
        <v>0.11614155053809984</v>
      </c>
      <c r="D14" s="38">
        <f>AVERAGEIFS(Informacion!$E$2:$E$106, Informacion!$A$2:$A$106, 2021,Informacion!$C$2:$C$106, 9)</f>
        <v>0.14891280839456672</v>
      </c>
      <c r="E14" s="100"/>
      <c r="F14" s="36">
        <v>2021</v>
      </c>
      <c r="G14" s="35">
        <v>0.12242092272418167</v>
      </c>
      <c r="O14"/>
      <c r="P14"/>
      <c r="Q14"/>
      <c r="R14"/>
      <c r="S14"/>
      <c r="T14"/>
      <c r="U14"/>
      <c r="V14"/>
      <c r="W14"/>
      <c r="X14" s="236"/>
      <c r="Y14" s="237"/>
      <c r="Z14" s="236"/>
      <c r="AA14" s="236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 x14ac:dyDescent="0.2">
      <c r="A15" s="36">
        <v>2022</v>
      </c>
      <c r="B15" s="37">
        <f>AVERAGEIFS(Informacion!$E$2:$E$106, Informacion!$A$2:$A$106, 2022,Informacion!$C$2:$C$106, 6)</f>
        <v>0.21256274731819677</v>
      </c>
      <c r="C15" s="37">
        <f>AVERAGEIFS(Informacion!$E$2:$E$106, Informacion!$A$2:$A$106, 2022,Informacion!$C$2:$C$106, 8)</f>
        <v>0.19125261794560072</v>
      </c>
      <c r="D15" s="38">
        <f>AVERAGEIFS(Informacion!$E$2:$E$106, Informacion!$A$2:$A$106, 2022,Informacion!$C$2:$C$106, 9)</f>
        <v>0.24030649136772103</v>
      </c>
      <c r="E15" s="100"/>
      <c r="F15" s="36">
        <v>2022</v>
      </c>
      <c r="G15" s="35">
        <v>0.1877868593645714</v>
      </c>
      <c r="O15"/>
      <c r="P15"/>
      <c r="R15" s="34" t="s">
        <v>64</v>
      </c>
      <c r="S15" s="34" t="s">
        <v>65</v>
      </c>
      <c r="T15" s="32" t="s">
        <v>66</v>
      </c>
      <c r="U15" s="3" t="s">
        <v>181</v>
      </c>
      <c r="V15" s="90" t="s">
        <v>182</v>
      </c>
      <c r="W15"/>
      <c r="X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 x14ac:dyDescent="0.2">
      <c r="A16" s="36">
        <v>2023</v>
      </c>
      <c r="B16" s="37">
        <f>AVERAGEIFS(Informacion!$E$2:$E$106, Informacion!$A$2:$A$106, 2023,Informacion!$C$2:$C$106, 6)</f>
        <v>0.13154276083938593</v>
      </c>
      <c r="C16" s="37">
        <f>AVERAGEIFS(Informacion!$E$2:$E$106, Informacion!$A$2:$A$106, 2023,Informacion!$C$2:$C$106, 8)</f>
        <v>0.11295489101883259</v>
      </c>
      <c r="D16" s="38">
        <f>AVERAGEIFS(Informacion!$E$2:$E$106, Informacion!$A$2:$A$106, 2023,Informacion!$C$2:$C$106, 9)</f>
        <v>0.15236474062750935</v>
      </c>
      <c r="E16" s="100"/>
      <c r="F16" s="36">
        <v>2023</v>
      </c>
      <c r="G16" s="35">
        <v>0.11708813651561192</v>
      </c>
      <c r="O16"/>
      <c r="P16"/>
      <c r="R16" t="b">
        <v>1</v>
      </c>
      <c r="S16" t="b">
        <v>1</v>
      </c>
      <c r="T16" t="b">
        <v>1</v>
      </c>
      <c r="U16" t="b">
        <v>0</v>
      </c>
      <c r="V16" t="b">
        <v>0</v>
      </c>
      <c r="W16"/>
      <c r="X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 ht="17" thickBot="1" x14ac:dyDescent="0.25">
      <c r="A17" s="39" t="s">
        <v>8</v>
      </c>
      <c r="B17" s="40">
        <f>AVERAGE(B12:B16)</f>
        <v>0.18965285323123768</v>
      </c>
      <c r="C17" s="40">
        <f>AVERAGE(C12:C16)</f>
        <v>0.15711174947108947</v>
      </c>
      <c r="D17" s="41">
        <f>AVERAGE(D12:D16)</f>
        <v>0.18768944689345063</v>
      </c>
      <c r="E17" s="100"/>
      <c r="F17" s="39" t="s">
        <v>8</v>
      </c>
      <c r="G17" s="41">
        <f t="shared" ref="G17" si="0">AVERAGE(G12:G16)</f>
        <v>0.16033652587550495</v>
      </c>
      <c r="O17"/>
      <c r="P17"/>
      <c r="Q17">
        <v>2019</v>
      </c>
      <c r="R17" s="65" cm="1">
        <f t="array" ref="R17:R22">IF(R16=TRUE,B12:B17,)</f>
        <v>0.13460574580500359</v>
      </c>
      <c r="S17" s="65" cm="1">
        <f t="array" ref="S17:S22">IF(S16=TRUE,C12:C17,)</f>
        <v>0.10844400870633901</v>
      </c>
      <c r="T17" s="65" cm="1">
        <f t="array" ref="T17:T22">IF(T16=TRUE,D12:D17,)</f>
        <v>0.12237006847825069</v>
      </c>
      <c r="U17" s="65" cm="1">
        <f t="array" ref="U17">IF(U16=TRUE,#REF!,)</f>
        <v>0</v>
      </c>
      <c r="V17" s="65" cm="1">
        <f t="array" ref="V17">IF(V16=TRUE,#REF!,)</f>
        <v>0</v>
      </c>
      <c r="W17"/>
      <c r="X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 ht="17" thickBot="1" x14ac:dyDescent="0.25">
      <c r="A18" s="32"/>
      <c r="B18" s="32"/>
      <c r="C18" s="32"/>
      <c r="D18" s="32"/>
      <c r="E18" s="100"/>
      <c r="F18" s="32"/>
      <c r="G18" s="32"/>
      <c r="O18"/>
      <c r="P18"/>
      <c r="Q18">
        <v>2020</v>
      </c>
      <c r="R18" s="65">
        <v>0.33036574644459088</v>
      </c>
      <c r="S18" s="65">
        <v>0.25676567914657528</v>
      </c>
      <c r="T18" s="65">
        <v>0.27449312559920519</v>
      </c>
      <c r="U18" s="65"/>
      <c r="V18" s="65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 ht="17" thickBot="1" x14ac:dyDescent="0.25">
      <c r="A19" s="197" t="s">
        <v>70</v>
      </c>
      <c r="B19" s="198"/>
      <c r="C19" s="44" t="s">
        <v>68</v>
      </c>
      <c r="D19" s="45">
        <v>0</v>
      </c>
      <c r="F19" s="100"/>
      <c r="G19" s="32" t="s">
        <v>216</v>
      </c>
      <c r="H19" s="34" t="s">
        <v>69</v>
      </c>
      <c r="O19"/>
      <c r="P19"/>
      <c r="Q19">
        <v>2021</v>
      </c>
      <c r="R19" s="65">
        <v>0.13918726574901127</v>
      </c>
      <c r="S19" s="65">
        <v>0.11614155053809984</v>
      </c>
      <c r="T19" s="65">
        <v>0.14891280839456672</v>
      </c>
      <c r="U19" s="65"/>
      <c r="V19" s="65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 ht="17" thickBot="1" x14ac:dyDescent="0.25">
      <c r="A20" s="121" t="s">
        <v>59</v>
      </c>
      <c r="B20" s="121" t="s">
        <v>64</v>
      </c>
      <c r="C20" s="121" t="s">
        <v>65</v>
      </c>
      <c r="D20" s="121" t="s">
        <v>66</v>
      </c>
      <c r="F20" s="134" t="s">
        <v>59</v>
      </c>
      <c r="G20" s="134" t="s">
        <v>183</v>
      </c>
      <c r="O20"/>
      <c r="P20"/>
      <c r="Q20">
        <v>2022</v>
      </c>
      <c r="R20" s="65">
        <v>0.21256274731819677</v>
      </c>
      <c r="S20" s="65">
        <v>0.19125261794560072</v>
      </c>
      <c r="T20" s="65">
        <v>0.24030649136772103</v>
      </c>
      <c r="U20" s="65"/>
      <c r="V20" s="65"/>
    </row>
    <row r="21" spans="1:41" x14ac:dyDescent="0.2">
      <c r="A21" s="36">
        <v>2019</v>
      </c>
      <c r="B21" s="100">
        <f>(B3-$D$19)/B12</f>
        <v>1.5213742404605581</v>
      </c>
      <c r="C21" s="100">
        <f t="shared" ref="C21" si="1">(C3-$D$19)/C12</f>
        <v>2.5642832937776947</v>
      </c>
      <c r="D21" s="58">
        <f>(D3-$D$19)/D12</f>
        <v>2.3447610596015012</v>
      </c>
      <c r="F21" s="36">
        <v>2019</v>
      </c>
      <c r="G21" s="58">
        <f>G3/G12</f>
        <v>1.8643383313926651</v>
      </c>
      <c r="O21"/>
      <c r="P21"/>
      <c r="Q21">
        <v>2023</v>
      </c>
      <c r="R21" s="65">
        <v>0.13154276083938593</v>
      </c>
      <c r="S21" s="65">
        <v>0.11295489101883259</v>
      </c>
      <c r="T21" s="65">
        <v>0.15236474062750935</v>
      </c>
      <c r="U21" s="65"/>
      <c r="V21" s="65"/>
    </row>
    <row r="22" spans="1:41" x14ac:dyDescent="0.2">
      <c r="A22" s="36">
        <v>2020</v>
      </c>
      <c r="B22" s="100">
        <f t="shared" ref="B22:D25" si="2">(B4-$D$19)/B13</f>
        <v>-0.30204618777706843</v>
      </c>
      <c r="C22" s="100">
        <f t="shared" si="2"/>
        <v>4.2250862594367597E-2</v>
      </c>
      <c r="D22" s="58">
        <f t="shared" si="2"/>
        <v>0.73855609675479039</v>
      </c>
      <c r="F22" s="36">
        <v>2020</v>
      </c>
      <c r="G22" s="58">
        <f>G4/G13</f>
        <v>1.2539974858088054E-2</v>
      </c>
      <c r="O22"/>
      <c r="P22"/>
      <c r="Q22" t="s">
        <v>184</v>
      </c>
      <c r="R22" s="65">
        <v>0.18965285323123768</v>
      </c>
      <c r="S22" s="65">
        <v>0.15711174947108947</v>
      </c>
      <c r="T22" s="65">
        <v>0.18768944689345063</v>
      </c>
      <c r="U22" s="65"/>
      <c r="V22" s="65"/>
    </row>
    <row r="23" spans="1:41" x14ac:dyDescent="0.2">
      <c r="A23" s="36">
        <v>2021</v>
      </c>
      <c r="B23" s="100">
        <f t="shared" si="2"/>
        <v>1.4347576908372353</v>
      </c>
      <c r="C23" s="100">
        <f t="shared" si="2"/>
        <v>1.9596839159377293</v>
      </c>
      <c r="D23" s="58">
        <f t="shared" si="2"/>
        <v>1.3863337839674339</v>
      </c>
      <c r="F23" s="36">
        <v>2021</v>
      </c>
      <c r="G23" s="58">
        <f>G5/G14</f>
        <v>2.0429514370144344</v>
      </c>
      <c r="O23"/>
      <c r="P23"/>
      <c r="Q23"/>
      <c r="R23"/>
      <c r="S23"/>
      <c r="T23"/>
      <c r="U23"/>
      <c r="V23"/>
    </row>
    <row r="24" spans="1:41" x14ac:dyDescent="0.2">
      <c r="A24" s="36">
        <v>2022</v>
      </c>
      <c r="B24" s="100">
        <f t="shared" si="2"/>
        <v>-0.32447561692539417</v>
      </c>
      <c r="C24" s="100">
        <f>(C6-$D$19)/C15</f>
        <v>-0.66556961381836488</v>
      </c>
      <c r="D24" s="58">
        <f>(D6-$D$19)/D15</f>
        <v>-0.67300958250475074</v>
      </c>
      <c r="F24" s="36">
        <v>2022</v>
      </c>
      <c r="G24" s="58">
        <f>G6/G15</f>
        <v>-0.63635975597206951</v>
      </c>
      <c r="Q24"/>
    </row>
    <row r="25" spans="1:41" x14ac:dyDescent="0.2">
      <c r="A25" s="36">
        <v>2023</v>
      </c>
      <c r="B25" s="100">
        <f t="shared" si="2"/>
        <v>1.367398915939221</v>
      </c>
      <c r="C25" s="100">
        <f t="shared" si="2"/>
        <v>1.058558046933695</v>
      </c>
      <c r="D25" s="58">
        <f t="shared" si="2"/>
        <v>0.54830833432189452</v>
      </c>
      <c r="F25" s="36">
        <v>2023</v>
      </c>
      <c r="G25" s="58">
        <f>G7/G16</f>
        <v>1.440794985899416</v>
      </c>
      <c r="O25"/>
      <c r="P25"/>
      <c r="Q25"/>
    </row>
    <row r="26" spans="1:41" ht="17" thickBot="1" x14ac:dyDescent="0.25">
      <c r="A26" s="39" t="s">
        <v>8</v>
      </c>
      <c r="B26" s="135">
        <f>AVERAGE(B21:B25)</f>
        <v>0.73940180850691051</v>
      </c>
      <c r="C26" s="135">
        <f>AVERAGE(C21:C25)</f>
        <v>0.99184130108502422</v>
      </c>
      <c r="D26" s="136">
        <f>AVERAGE(D21:D25)</f>
        <v>0.86898993842817374</v>
      </c>
      <c r="F26" s="39" t="s">
        <v>8</v>
      </c>
      <c r="G26" s="136">
        <f>AVERAGE(G21:G25)</f>
        <v>0.94485299463850692</v>
      </c>
      <c r="O26"/>
      <c r="P26"/>
      <c r="Q26"/>
    </row>
    <row r="27" spans="1:41" x14ac:dyDescent="0.2">
      <c r="B27" s="48"/>
      <c r="C27" s="48"/>
      <c r="D27" s="48"/>
      <c r="E27" s="100"/>
      <c r="O27"/>
      <c r="P27"/>
    </row>
    <row r="28" spans="1:41" ht="17" thickBot="1" x14ac:dyDescent="0.25">
      <c r="O28"/>
      <c r="P28"/>
    </row>
    <row r="29" spans="1:41" ht="17" thickBot="1" x14ac:dyDescent="0.25">
      <c r="A29" s="199" t="s">
        <v>77</v>
      </c>
      <c r="B29" s="200"/>
      <c r="C29" s="200"/>
      <c r="D29" s="201"/>
      <c r="E29" s="89"/>
      <c r="F29" s="32"/>
      <c r="G29" s="32"/>
      <c r="H29" s="32"/>
    </row>
    <row r="30" spans="1:41" x14ac:dyDescent="0.2">
      <c r="A30" s="49" t="s">
        <v>59</v>
      </c>
      <c r="B30" s="34" t="s">
        <v>45</v>
      </c>
      <c r="C30" s="34" t="s">
        <v>57</v>
      </c>
      <c r="D30" s="56" t="s">
        <v>58</v>
      </c>
      <c r="F30" s="53"/>
      <c r="G30" s="53"/>
    </row>
    <row r="31" spans="1:41" x14ac:dyDescent="0.2">
      <c r="A31" s="63">
        <v>2019</v>
      </c>
      <c r="B31" s="55">
        <v>6</v>
      </c>
      <c r="C31" s="37">
        <f>AVERAGEIFS(Informacion!$D$2:$D$106, Informacion!$A$2:$A$106, 2019,Informacion!$C$2:$C$106, 6)</f>
        <v>0.20478571428571429</v>
      </c>
      <c r="D31" s="38">
        <f>AVERAGEIFS(Informacion!$E$2:$E$106, Informacion!$A$2:$A$106, 2019,Informacion!$C$2:$C$106, 6)</f>
        <v>0.13460574580500359</v>
      </c>
      <c r="E31" s="37"/>
    </row>
    <row r="32" spans="1:41" x14ac:dyDescent="0.2">
      <c r="A32" s="63">
        <v>2020</v>
      </c>
      <c r="B32" s="55">
        <v>6</v>
      </c>
      <c r="C32" s="37">
        <f>AVERAGEIFS(Informacion!$D$2:$D$106, Informacion!$A$2:$A$106, 2020,Informacion!$C$2:$C$106, 6)</f>
        <v>-9.9785714285714283E-2</v>
      </c>
      <c r="D32" s="38">
        <f>AVERAGEIFS(Informacion!$E$2:$E$106, Informacion!$A$2:$A$106, 2020,Informacion!$C$2:$C$106, 6)</f>
        <v>0.33036574644459088</v>
      </c>
      <c r="E32" s="37"/>
    </row>
    <row r="33" spans="1:5" x14ac:dyDescent="0.2">
      <c r="A33" s="63">
        <v>2021</v>
      </c>
      <c r="B33" s="55">
        <v>6</v>
      </c>
      <c r="C33" s="37">
        <f>AVERAGEIFS(Informacion!$D$2:$D$106, Informacion!$A$2:$A$106, 2021,Informacion!$C$2:$C$106, 6)</f>
        <v>0.19970000000000002</v>
      </c>
      <c r="D33" s="38">
        <f>AVERAGEIFS(Informacion!$E$2:$E$106, Informacion!$A$2:$A$106, 2021,Informacion!$C$2:$C$106, 6)</f>
        <v>0.13918726574901127</v>
      </c>
      <c r="E33" s="37"/>
    </row>
    <row r="34" spans="1:5" x14ac:dyDescent="0.2">
      <c r="A34" s="63">
        <v>2022</v>
      </c>
      <c r="B34" s="55">
        <v>6</v>
      </c>
      <c r="C34" s="37">
        <f>AVERAGEIFS(Informacion!$D$2:$D$106, Informacion!$A$2:$A$106, 2022,Informacion!$C$2:$C$106, 6)</f>
        <v>-6.8971428571428572E-2</v>
      </c>
      <c r="D34" s="38">
        <f>AVERAGEIFS(Informacion!$E$2:$E$106, Informacion!$A$2:$A$106, 2022,Informacion!$C$2:$C$106, 6)</f>
        <v>0.21256274731819677</v>
      </c>
      <c r="E34" s="37"/>
    </row>
    <row r="35" spans="1:5" x14ac:dyDescent="0.2">
      <c r="A35" s="63">
        <v>2023</v>
      </c>
      <c r="B35" s="55">
        <v>6</v>
      </c>
      <c r="C35" s="37">
        <f>AVERAGEIFS(Informacion!$D$2:$D$106, Informacion!$A$2:$A$106, 2023,Informacion!$C$2:$C$106, 6)</f>
        <v>0.17987142857142854</v>
      </c>
      <c r="D35" s="38">
        <f>AVERAGEIFS(Informacion!$E$2:$E$106, Informacion!$A$2:$A$106, 2023,Informacion!$C$2:$C$106, 6)</f>
        <v>0.13154276083938593</v>
      </c>
      <c r="E35" s="37"/>
    </row>
    <row r="36" spans="1:5" x14ac:dyDescent="0.2">
      <c r="A36" s="63">
        <v>2019</v>
      </c>
      <c r="B36" s="55">
        <v>8</v>
      </c>
      <c r="C36" s="37">
        <f>AVERAGEIFS(Informacion!$D$2:$D$106, Informacion!$A$2:$A$106, 2019,Informacion!$C$2:$C$106, 8)</f>
        <v>0.278081159835948</v>
      </c>
      <c r="D36" s="38">
        <f>AVERAGEIFS(Informacion!$E$2:$E$106, Informacion!$A$2:$A$106, 2019,Informacion!$C$2:$C$106, 8)</f>
        <v>0.10844400870633901</v>
      </c>
      <c r="E36" s="37"/>
    </row>
    <row r="37" spans="1:5" x14ac:dyDescent="0.2">
      <c r="A37" s="63">
        <v>2020</v>
      </c>
      <c r="B37" s="55">
        <v>8</v>
      </c>
      <c r="C37" s="37">
        <f>AVERAGEIFS(Informacion!$D$2:$D$106, Informacion!$A$2:$A$106, 2020,Informacion!$C$2:$C$106, 8)</f>
        <v>1.084857142857143E-2</v>
      </c>
      <c r="D37" s="38">
        <f>AVERAGEIFS(Informacion!$E$2:$E$106, Informacion!$A$2:$A$106, 2020,Informacion!$C$2:$C$106, 8)</f>
        <v>0.25676567914657528</v>
      </c>
      <c r="E37" s="37"/>
    </row>
    <row r="38" spans="1:5" x14ac:dyDescent="0.2">
      <c r="A38" s="63">
        <v>2021</v>
      </c>
      <c r="B38" s="55">
        <v>8</v>
      </c>
      <c r="C38" s="37">
        <f>AVERAGEIFS(Informacion!$D$2:$D$106, Informacion!$A$2:$A$106, 2021,Informacion!$C$2:$C$106, 8)</f>
        <v>0.22760072856158317</v>
      </c>
      <c r="D38" s="38">
        <f>AVERAGEIFS(Informacion!$E$2:$E$106, Informacion!$A$2:$A$106, 2021,Informacion!$C$2:$C$106, 8)</f>
        <v>0.11614155053809984</v>
      </c>
      <c r="E38" s="37"/>
    </row>
    <row r="39" spans="1:5" x14ac:dyDescent="0.2">
      <c r="A39" s="63">
        <v>2022</v>
      </c>
      <c r="B39" s="55">
        <v>8</v>
      </c>
      <c r="C39" s="37">
        <f>AVERAGEIFS(Informacion!$D$2:$D$106, Informacion!$A$2:$A$106, 2022,Informacion!$C$2:$C$106, 8)</f>
        <v>-0.12729193106780476</v>
      </c>
      <c r="D39" s="38">
        <f>AVERAGEIFS(Informacion!$E$2:$E$106, Informacion!$A$2:$A$106, 2022,Informacion!$C$2:$C$106, 8)</f>
        <v>0.19125261794560072</v>
      </c>
      <c r="E39" s="37"/>
    </row>
    <row r="40" spans="1:5" x14ac:dyDescent="0.2">
      <c r="A40" s="63">
        <v>2023</v>
      </c>
      <c r="B40" s="55">
        <v>8</v>
      </c>
      <c r="C40" s="37">
        <f>AVERAGEIFS(Informacion!$D$2:$D$106, Informacion!$A$2:$A$106, 2023,Informacion!$C$2:$C$106, 8)</f>
        <v>0.11956930882850379</v>
      </c>
      <c r="D40" s="38">
        <f>AVERAGEIFS(Informacion!$E$2:$E$106, Informacion!$A$2:$A$106, 2023,Informacion!$C$2:$C$106, 8)</f>
        <v>0.11295489101883259</v>
      </c>
      <c r="E40" s="37"/>
    </row>
    <row r="41" spans="1:5" x14ac:dyDescent="0.2">
      <c r="A41" s="63">
        <v>2019</v>
      </c>
      <c r="B41" s="55">
        <v>9</v>
      </c>
      <c r="C41" s="37">
        <f>AVERAGEIFS(Informacion!$D$2:$D$106, Informacion!$A$2:$A$106, 2019,Informacion!$C$2:$C$106, 9)</f>
        <v>0.28692857142857137</v>
      </c>
      <c r="D41" s="38">
        <f>AVERAGEIFS(Informacion!$E$2:$E$106, Informacion!$A$2:$A$106, 2019,Informacion!$C$2:$C$106, 9)</f>
        <v>0.12237006847825069</v>
      </c>
      <c r="E41" s="37"/>
    </row>
    <row r="42" spans="1:5" x14ac:dyDescent="0.2">
      <c r="A42" s="63">
        <v>2020</v>
      </c>
      <c r="B42" s="55">
        <v>9</v>
      </c>
      <c r="C42" s="37">
        <f>AVERAGEIFS(Informacion!$D$2:$D$106, Informacion!$A$2:$A$106, 2020,Informacion!$C$2:$C$106, 9)</f>
        <v>0.20272857142857142</v>
      </c>
      <c r="D42" s="38">
        <f>AVERAGEIFS(Informacion!$E$2:$E$106, Informacion!$A$2:$A$106, 2020,Informacion!$C$2:$C$106, 9)</f>
        <v>0.27449312559920519</v>
      </c>
      <c r="E42" s="37"/>
    </row>
    <row r="43" spans="1:5" x14ac:dyDescent="0.2">
      <c r="A43" s="63">
        <v>2021</v>
      </c>
      <c r="B43" s="55">
        <v>9</v>
      </c>
      <c r="C43" s="37">
        <f>AVERAGEIFS(Informacion!$D$2:$D$106, Informacion!$A$2:$A$106, 2021,Informacion!$C$2:$C$106, 9)</f>
        <v>0.20644285714285715</v>
      </c>
      <c r="D43" s="38">
        <f>AVERAGEIFS(Informacion!$E$2:$E$106, Informacion!$A$2:$A$106, 2021,Informacion!$C$2:$C$106, 9)</f>
        <v>0.14891280839456672</v>
      </c>
      <c r="E43" s="37"/>
    </row>
    <row r="44" spans="1:5" x14ac:dyDescent="0.2">
      <c r="A44" s="63">
        <v>2022</v>
      </c>
      <c r="B44" s="55">
        <v>9</v>
      </c>
      <c r="C44" s="37">
        <f>AVERAGEIFS(Informacion!$D$2:$D$106, Informacion!$A$2:$A$106, 2022,Informacion!$C$2:$C$106, 9)</f>
        <v>-0.16172857142857142</v>
      </c>
      <c r="D44" s="38">
        <f>AVERAGEIFS(Informacion!$E$2:$E$106, Informacion!$A$2:$A$106, 2022,Informacion!$C$2:$C$106, 9)</f>
        <v>0.24030649136772103</v>
      </c>
      <c r="E44" s="37"/>
    </row>
    <row r="45" spans="1:5" x14ac:dyDescent="0.2">
      <c r="A45" s="63">
        <v>2023</v>
      </c>
      <c r="B45" s="55">
        <v>9</v>
      </c>
      <c r="C45" s="37">
        <f>AVERAGEIFS(Informacion!$D$2:$D$106, Informacion!$A$2:$A$106, 2023,Informacion!$C$2:$C$106, 9)</f>
        <v>8.3542857142857141E-2</v>
      </c>
      <c r="D45" s="38">
        <f>AVERAGEIFS(Informacion!$E$2:$E$106, Informacion!$A$2:$A$106, 2023,Informacion!$C$2:$C$106, 9)</f>
        <v>0.15236474062750935</v>
      </c>
      <c r="E45" s="37"/>
    </row>
    <row r="46" spans="1:5" x14ac:dyDescent="0.2">
      <c r="A46" s="63">
        <v>2019</v>
      </c>
      <c r="B46" s="95" t="s">
        <v>182</v>
      </c>
      <c r="C46" s="67">
        <v>0.1925</v>
      </c>
      <c r="D46" s="68">
        <v>0.10325379077315974</v>
      </c>
      <c r="E46" s="67"/>
    </row>
    <row r="47" spans="1:5" x14ac:dyDescent="0.2">
      <c r="A47" s="63">
        <v>2020</v>
      </c>
      <c r="B47" s="95" t="s">
        <v>182</v>
      </c>
      <c r="C47" s="4">
        <v>3.3999999999999998E-3</v>
      </c>
      <c r="D47" s="68">
        <v>0.27113292</v>
      </c>
      <c r="E47" s="67"/>
    </row>
    <row r="48" spans="1:5" x14ac:dyDescent="0.2">
      <c r="A48" s="63">
        <v>2021</v>
      </c>
      <c r="B48" s="95" t="s">
        <v>182</v>
      </c>
      <c r="C48" s="4">
        <v>0.25009999999999999</v>
      </c>
      <c r="D48" s="68">
        <v>0.12242092272418167</v>
      </c>
      <c r="E48" s="67"/>
    </row>
    <row r="49" spans="1:5" x14ac:dyDescent="0.2">
      <c r="A49" s="63">
        <v>2022</v>
      </c>
      <c r="B49" s="95" t="s">
        <v>182</v>
      </c>
      <c r="C49" s="96">
        <v>-0.1195</v>
      </c>
      <c r="D49" s="68">
        <v>0.1877868593645714</v>
      </c>
      <c r="E49" s="67"/>
    </row>
    <row r="50" spans="1:5" ht="17" thickBot="1" x14ac:dyDescent="0.25">
      <c r="A50" s="64">
        <v>2023</v>
      </c>
      <c r="B50" s="97" t="s">
        <v>182</v>
      </c>
      <c r="C50" s="98">
        <v>0.16869999999999999</v>
      </c>
      <c r="D50" s="69">
        <v>0.11708813651561192</v>
      </c>
      <c r="E50" s="67"/>
    </row>
  </sheetData>
  <mergeCells count="6">
    <mergeCell ref="F1:G1"/>
    <mergeCell ref="F10:G10"/>
    <mergeCell ref="A19:B19"/>
    <mergeCell ref="A29:D29"/>
    <mergeCell ref="A1:D1"/>
    <mergeCell ref="A10:D10"/>
  </mergeCells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Check Box 4">
              <controlPr defaultSize="0" autoFill="0" autoLine="0" autoPict="0">
                <anchor moveWithCells="1">
                  <from>
                    <xdr:col>13</xdr:col>
                    <xdr:colOff>177800</xdr:colOff>
                    <xdr:row>0</xdr:row>
                    <xdr:rowOff>139700</xdr:rowOff>
                  </from>
                  <to>
                    <xdr:col>15</xdr:col>
                    <xdr:colOff>50800</xdr:colOff>
                    <xdr:row>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13</xdr:col>
                    <xdr:colOff>177800</xdr:colOff>
                    <xdr:row>1</xdr:row>
                    <xdr:rowOff>165100</xdr:rowOff>
                  </from>
                  <to>
                    <xdr:col>15</xdr:col>
                    <xdr:colOff>50800</xdr:colOff>
                    <xdr:row>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13</xdr:col>
                    <xdr:colOff>177800</xdr:colOff>
                    <xdr:row>2</xdr:row>
                    <xdr:rowOff>190500</xdr:rowOff>
                  </from>
                  <to>
                    <xdr:col>15</xdr:col>
                    <xdr:colOff>50800</xdr:colOff>
                    <xdr:row>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13</xdr:col>
                    <xdr:colOff>190500</xdr:colOff>
                    <xdr:row>4</xdr:row>
                    <xdr:rowOff>88900</xdr:rowOff>
                  </from>
                  <to>
                    <xdr:col>15</xdr:col>
                    <xdr:colOff>63500</xdr:colOff>
                    <xdr:row>6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13</xdr:col>
                    <xdr:colOff>393700</xdr:colOff>
                    <xdr:row>14</xdr:row>
                    <xdr:rowOff>139700</xdr:rowOff>
                  </from>
                  <to>
                    <xdr:col>15</xdr:col>
                    <xdr:colOff>266700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13</xdr:col>
                    <xdr:colOff>393700</xdr:colOff>
                    <xdr:row>16</xdr:row>
                    <xdr:rowOff>0</xdr:rowOff>
                  </from>
                  <to>
                    <xdr:col>15</xdr:col>
                    <xdr:colOff>266700</xdr:colOff>
                    <xdr:row>17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13</xdr:col>
                    <xdr:colOff>393700</xdr:colOff>
                    <xdr:row>17</xdr:row>
                    <xdr:rowOff>50800</xdr:rowOff>
                  </from>
                  <to>
                    <xdr:col>15</xdr:col>
                    <xdr:colOff>266700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13</xdr:col>
                    <xdr:colOff>381000</xdr:colOff>
                    <xdr:row>18</xdr:row>
                    <xdr:rowOff>114300</xdr:rowOff>
                  </from>
                  <to>
                    <xdr:col>15</xdr:col>
                    <xdr:colOff>254000</xdr:colOff>
                    <xdr:row>20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74EA-4106-3145-B222-ED592AC9646C}">
  <dimension ref="A1:S83"/>
  <sheetViews>
    <sheetView zoomScaleNormal="100" workbookViewId="0">
      <selection activeCell="F8" sqref="F8"/>
    </sheetView>
  </sheetViews>
  <sheetFormatPr baseColWidth="10" defaultRowHeight="16" x14ac:dyDescent="0.2"/>
  <cols>
    <col min="1" max="1" width="15.6640625" style="34" customWidth="1"/>
    <col min="2" max="4" width="13.6640625" style="34" bestFit="1" customWidth="1"/>
    <col min="5" max="6" width="13.6640625" style="34" customWidth="1"/>
    <col min="7" max="7" width="10.83203125" style="34" customWidth="1"/>
    <col min="8" max="8" width="13.6640625" style="34" bestFit="1" customWidth="1"/>
    <col min="9" max="14" width="10.83203125" style="34"/>
    <col min="15" max="15" width="11.5" style="34" customWidth="1"/>
    <col min="16" max="16384" width="10.83203125" style="34"/>
  </cols>
  <sheetData>
    <row r="1" spans="1:19" ht="17" thickBot="1" x14ac:dyDescent="0.25"/>
    <row r="2" spans="1:19" ht="17" thickBot="1" x14ac:dyDescent="0.25">
      <c r="A2" s="199" t="s">
        <v>76</v>
      </c>
      <c r="B2" s="200"/>
      <c r="C2" s="200"/>
      <c r="D2" s="200"/>
      <c r="E2" s="200"/>
      <c r="F2" s="201"/>
      <c r="H2" s="199" t="s">
        <v>83</v>
      </c>
      <c r="I2" s="200"/>
      <c r="J2" s="200"/>
      <c r="K2" s="200"/>
      <c r="L2" s="200"/>
      <c r="M2" s="201"/>
    </row>
    <row r="3" spans="1:19" x14ac:dyDescent="0.2">
      <c r="A3" s="49"/>
      <c r="B3" t="s">
        <v>64</v>
      </c>
      <c r="C3" t="s">
        <v>65</v>
      </c>
      <c r="D3" t="s">
        <v>66</v>
      </c>
      <c r="E3" s="101" t="s">
        <v>185</v>
      </c>
      <c r="F3" s="99" t="s">
        <v>183</v>
      </c>
      <c r="G3" s="34" t="s">
        <v>69</v>
      </c>
      <c r="H3" s="49"/>
      <c r="I3" t="s">
        <v>64</v>
      </c>
      <c r="J3" t="s">
        <v>65</v>
      </c>
      <c r="K3" t="s">
        <v>66</v>
      </c>
      <c r="L3" s="101" t="s">
        <v>185</v>
      </c>
      <c r="M3" s="99" t="s">
        <v>183</v>
      </c>
      <c r="N3" s="34" t="s">
        <v>69</v>
      </c>
      <c r="S3" s="34" t="s">
        <v>69</v>
      </c>
    </row>
    <row r="4" spans="1:19" x14ac:dyDescent="0.2">
      <c r="A4" s="51" t="s">
        <v>64</v>
      </c>
      <c r="B4">
        <v>1</v>
      </c>
      <c r="C4"/>
      <c r="D4"/>
      <c r="E4"/>
      <c r="F4" s="50"/>
      <c r="H4" s="51" t="s">
        <v>64</v>
      </c>
      <c r="I4">
        <v>1</v>
      </c>
      <c r="J4"/>
      <c r="K4"/>
      <c r="L4"/>
      <c r="M4" s="50"/>
    </row>
    <row r="5" spans="1:19" x14ac:dyDescent="0.2">
      <c r="A5" s="51" t="s">
        <v>65</v>
      </c>
      <c r="B5">
        <f xml:space="preserve"> CORREL('Resumen SFDR'!$C$3:$C$7,'Resumen SFDR'!B3:B7)</f>
        <v>0.88491133503772745</v>
      </c>
      <c r="C5">
        <f xml:space="preserve"> CORREL('Resumen SFDR'!$C$3:$C$7,'Resumen SFDR'!C3:C7)</f>
        <v>1</v>
      </c>
      <c r="D5"/>
      <c r="E5"/>
      <c r="F5" s="50"/>
      <c r="H5" s="51" t="s">
        <v>65</v>
      </c>
      <c r="I5">
        <f>CORREL('Resumen SFDR'!$C$12:$C$16,'Resumen SFDR'!B12:B16)</f>
        <v>0.98864799156850935</v>
      </c>
      <c r="J5">
        <f>CORREL('Resumen SFDR'!$C$12:$C$16,'Resumen SFDR'!C12:C16)</f>
        <v>1</v>
      </c>
      <c r="K5"/>
      <c r="L5"/>
      <c r="M5" s="50"/>
    </row>
    <row r="6" spans="1:19" x14ac:dyDescent="0.2">
      <c r="A6" s="51" t="s">
        <v>66</v>
      </c>
      <c r="B6">
        <f>CORREL('Resumen SFDR'!$D$3:$D$7,'Resumen SFDR'!B3:B7)</f>
        <v>0.5070231743323802</v>
      </c>
      <c r="C6">
        <f>CORREL('Resumen SFDR'!$D$3:$D$7,'Resumen SFDR'!C3:C7)</f>
        <v>0.83948320885268202</v>
      </c>
      <c r="D6">
        <f>CORREL('Resumen SFDR'!$D$3:$D$7,'Resumen SFDR'!D3:D7)</f>
        <v>0.99999999999999989</v>
      </c>
      <c r="E6"/>
      <c r="F6" s="50"/>
      <c r="H6" s="51" t="s">
        <v>66</v>
      </c>
      <c r="I6">
        <f>CORREL('Resumen SFDR'!$D$12:$D$16,'Resumen SFDR'!B12:B16)</f>
        <v>0.93361756947474672</v>
      </c>
      <c r="J6">
        <f>CORREL('Resumen SFDR'!$D$12:$D$16,'Resumen SFDR'!C12:C16)</f>
        <v>0.97484067792094453</v>
      </c>
      <c r="K6">
        <f>CORREL('Resumen SFDR'!$D$12:$D$16,'Resumen SFDR'!D12:D16)</f>
        <v>0.99999999999999989</v>
      </c>
      <c r="L6"/>
      <c r="M6" s="50"/>
    </row>
    <row r="7" spans="1:19" x14ac:dyDescent="0.2">
      <c r="A7"/>
      <c r="B7"/>
      <c r="C7"/>
      <c r="D7"/>
      <c r="E7"/>
      <c r="F7"/>
      <c r="H7"/>
      <c r="I7"/>
      <c r="J7"/>
      <c r="K7"/>
    </row>
    <row r="8" spans="1:19" ht="17" thickBot="1" x14ac:dyDescent="0.25"/>
    <row r="9" spans="1:19" ht="17" thickBot="1" x14ac:dyDescent="0.25">
      <c r="A9" s="199" t="s">
        <v>71</v>
      </c>
      <c r="B9" s="200"/>
      <c r="C9" s="200"/>
      <c r="D9" s="201"/>
      <c r="E9" s="89"/>
      <c r="F9" s="89"/>
    </row>
    <row r="10" spans="1:19" x14ac:dyDescent="0.2">
      <c r="A10" s="49" t="s">
        <v>59</v>
      </c>
      <c r="B10" s="34" t="s">
        <v>45</v>
      </c>
      <c r="C10" s="34" t="s">
        <v>72</v>
      </c>
      <c r="D10" s="56"/>
      <c r="H10" s="43"/>
      <c r="I10" s="43"/>
      <c r="J10" s="43"/>
    </row>
    <row r="11" spans="1:19" x14ac:dyDescent="0.2">
      <c r="A11" s="212">
        <v>2019</v>
      </c>
      <c r="B11" s="55">
        <v>6</v>
      </c>
      <c r="C11" s="37">
        <f>AVERAGEIFS(Informacion!$D$2:$D$106, Informacion!$A$2:$A$106, 2019,Informacion!$C$2:$C$106, 6)</f>
        <v>0.20478571428571429</v>
      </c>
      <c r="D11" s="47">
        <f>CORREL(B11:B13,C11:C13)</f>
        <v>0.97246684144903917</v>
      </c>
      <c r="E11" s="46"/>
      <c r="F11" s="46"/>
      <c r="H11" s="37"/>
      <c r="I11" s="37"/>
      <c r="J11"/>
    </row>
    <row r="12" spans="1:19" x14ac:dyDescent="0.2">
      <c r="A12" s="212"/>
      <c r="B12" s="55">
        <v>8</v>
      </c>
      <c r="C12" s="37">
        <f>AVERAGEIFS(Informacion!$D$2:$D$106, Informacion!$A$2:$A$106, 2019,Informacion!$C$2:$C$106, 8)</f>
        <v>0.278081159835948</v>
      </c>
      <c r="D12" s="38"/>
      <c r="E12" s="37"/>
      <c r="F12" s="37"/>
      <c r="H12"/>
      <c r="I12"/>
      <c r="J12"/>
    </row>
    <row r="13" spans="1:19" x14ac:dyDescent="0.2">
      <c r="A13" s="212"/>
      <c r="B13" s="55">
        <v>9</v>
      </c>
      <c r="C13" s="37">
        <f>AVERAGEIFS(Informacion!$D$2:$D$106, Informacion!$A$2:$A$106, 2019,Informacion!$C$2:$C$106, 9)</f>
        <v>0.28692857142857137</v>
      </c>
      <c r="D13" s="38"/>
      <c r="E13" s="37"/>
      <c r="F13" s="37"/>
      <c r="H13" s="37"/>
      <c r="J13" s="37"/>
    </row>
    <row r="14" spans="1:19" x14ac:dyDescent="0.2">
      <c r="A14" s="205">
        <v>2020</v>
      </c>
      <c r="B14" s="102">
        <v>6</v>
      </c>
      <c r="C14" s="37">
        <f>AVERAGEIFS(Informacion!$D$2:$D$106, Informacion!$A$2:$A$106, 2020,Informacion!$C$2:$C$106, 6)</f>
        <v>-9.9785714285714283E-2</v>
      </c>
      <c r="D14" s="47">
        <f>CORREL(B14:B16,C14:C16)</f>
        <v>0.94142718706866335</v>
      </c>
      <c r="E14" s="46"/>
      <c r="F14" s="46"/>
    </row>
    <row r="15" spans="1:19" x14ac:dyDescent="0.2">
      <c r="A15" s="205"/>
      <c r="B15" s="55">
        <v>8</v>
      </c>
      <c r="C15" s="37">
        <f>AVERAGEIFS(Informacion!$D$2:$D$106, Informacion!$A$2:$A$106, 2020,Informacion!$C$2:$C$106, 8)</f>
        <v>1.084857142857143E-2</v>
      </c>
      <c r="D15" s="47"/>
      <c r="E15" s="46"/>
      <c r="F15" s="46"/>
      <c r="H15" s="46"/>
    </row>
    <row r="16" spans="1:19" x14ac:dyDescent="0.2">
      <c r="A16" s="205"/>
      <c r="B16" s="55">
        <v>9</v>
      </c>
      <c r="C16" s="37">
        <f>AVERAGEIFS(Informacion!$D$2:$D$106, Informacion!$A$2:$A$106, 2020,Informacion!$C$2:$C$106, 9)</f>
        <v>0.20272857142857142</v>
      </c>
      <c r="D16" s="47"/>
      <c r="E16" s="46"/>
      <c r="F16" s="46"/>
      <c r="H16" s="46"/>
    </row>
    <row r="17" spans="1:8" x14ac:dyDescent="0.2">
      <c r="A17" s="206">
        <v>2021</v>
      </c>
      <c r="B17" s="55">
        <v>6</v>
      </c>
      <c r="C17" s="37">
        <f>AVERAGEIFS(Informacion!$D$2:$D$106, Informacion!$A$2:$A$106, 2021,Informacion!$C$2:$C$106, 6)</f>
        <v>0.19970000000000002</v>
      </c>
      <c r="D17" s="47">
        <f>CORREL(B17:B19,C17:C19)</f>
        <v>0.41126096136884199</v>
      </c>
      <c r="E17" s="46"/>
      <c r="F17" s="46"/>
      <c r="H17" s="48"/>
    </row>
    <row r="18" spans="1:8" x14ac:dyDescent="0.2">
      <c r="A18" s="206"/>
      <c r="B18" s="55">
        <v>8</v>
      </c>
      <c r="C18" s="37">
        <f>AVERAGEIFS(Informacion!$D$2:$D$106, Informacion!$A$2:$A$106, 2021,Informacion!$C$2:$C$106, 8)</f>
        <v>0.22760072856158317</v>
      </c>
      <c r="D18" s="57"/>
      <c r="E18" s="54"/>
      <c r="F18" s="54"/>
      <c r="H18" s="54"/>
    </row>
    <row r="19" spans="1:8" x14ac:dyDescent="0.2">
      <c r="A19" s="206"/>
      <c r="B19" s="55">
        <v>9</v>
      </c>
      <c r="C19" s="37">
        <f>AVERAGEIFS(Informacion!$D$2:$D$106, Informacion!$A$2:$A$106, 2021,Informacion!$C$2:$C$106, 9)</f>
        <v>0.20644285714285715</v>
      </c>
      <c r="D19" s="56"/>
    </row>
    <row r="20" spans="1:8" x14ac:dyDescent="0.2">
      <c r="A20" s="207">
        <v>2022</v>
      </c>
      <c r="B20" s="55">
        <v>6</v>
      </c>
      <c r="C20" s="37">
        <f>AVERAGEIFS(Informacion!$D$2:$D$106, Informacion!$A$2:$A$106, 2022,Informacion!$C$2:$C$106, 6)</f>
        <v>-6.8971428571428572E-2</v>
      </c>
      <c r="D20" s="58">
        <f>CORREL(B20:B22,C20:C22)</f>
        <v>-0.99909507205202586</v>
      </c>
      <c r="E20" s="100"/>
      <c r="F20" s="100"/>
    </row>
    <row r="21" spans="1:8" x14ac:dyDescent="0.2">
      <c r="A21" s="207"/>
      <c r="B21" s="55">
        <v>8</v>
      </c>
      <c r="C21" s="37">
        <f>AVERAGEIFS(Informacion!$D$2:$D$106, Informacion!$A$2:$A$106, 2022,Informacion!$C$2:$C$106, 8)</f>
        <v>-0.12729193106780476</v>
      </c>
      <c r="D21" s="56"/>
    </row>
    <row r="22" spans="1:8" x14ac:dyDescent="0.2">
      <c r="A22" s="207"/>
      <c r="B22" s="55">
        <v>9</v>
      </c>
      <c r="C22" s="37">
        <f>AVERAGEIFS(Informacion!$D$2:$D$106, Informacion!$A$2:$A$106, 2022,Informacion!$C$2:$C$106, 9)</f>
        <v>-0.16172857142857142</v>
      </c>
      <c r="D22" s="56"/>
    </row>
    <row r="23" spans="1:8" x14ac:dyDescent="0.2">
      <c r="A23" s="208">
        <v>2023</v>
      </c>
      <c r="B23" s="55">
        <v>6</v>
      </c>
      <c r="C23" s="37">
        <f>AVERAGEIFS(Informacion!$D$2:$D$106, Informacion!$A$2:$A$106, 2023,Informacion!$C$2:$C$106, 6)</f>
        <v>0.17987142857142854</v>
      </c>
      <c r="D23" s="58">
        <f>CORREL(B23:B25,C23:C25)</f>
        <v>-0.99895858520704384</v>
      </c>
      <c r="E23" s="100"/>
      <c r="F23" s="100"/>
    </row>
    <row r="24" spans="1:8" x14ac:dyDescent="0.2">
      <c r="A24" s="208"/>
      <c r="B24" s="55">
        <v>8</v>
      </c>
      <c r="C24" s="37">
        <f>AVERAGEIFS(Informacion!$D$2:$D$106, Informacion!$A$2:$A$106, 2023,Informacion!$C$2:$C$106, 8)</f>
        <v>0.11956930882850379</v>
      </c>
      <c r="D24" s="56"/>
    </row>
    <row r="25" spans="1:8" ht="17" thickBot="1" x14ac:dyDescent="0.25">
      <c r="A25" s="209"/>
      <c r="B25" s="59">
        <v>9</v>
      </c>
      <c r="C25" s="60">
        <f>AVERAGEIFS(Informacion!$D$2:$D$106, Informacion!$A$2:$A$106, 2023,Informacion!$C$2:$C$106, 9)</f>
        <v>8.3542857142857141E-2</v>
      </c>
      <c r="D25" s="61"/>
    </row>
    <row r="26" spans="1:8" ht="17" thickBot="1" x14ac:dyDescent="0.25">
      <c r="B26" s="53"/>
    </row>
    <row r="27" spans="1:8" ht="17" thickBot="1" x14ac:dyDescent="0.25">
      <c r="A27" s="199" t="s">
        <v>73</v>
      </c>
      <c r="B27" s="200"/>
      <c r="C27" s="200"/>
      <c r="D27" s="201"/>
      <c r="E27" s="89"/>
      <c r="F27" s="89"/>
    </row>
    <row r="28" spans="1:8" x14ac:dyDescent="0.2">
      <c r="A28" s="49" t="s">
        <v>59</v>
      </c>
      <c r="B28" s="34" t="s">
        <v>45</v>
      </c>
      <c r="C28" s="34" t="s">
        <v>74</v>
      </c>
      <c r="D28" s="56"/>
    </row>
    <row r="29" spans="1:8" x14ac:dyDescent="0.2">
      <c r="A29" s="212">
        <v>2019</v>
      </c>
      <c r="B29" s="55">
        <v>6</v>
      </c>
      <c r="C29" s="37">
        <f>AVERAGEIFS(Informacion!$E$2:$E$106, Informacion!$A$2:$A$106, 2019,Informacion!$C$2:$C$106, 6)</f>
        <v>0.13460574580500359</v>
      </c>
      <c r="D29" s="47">
        <f>CORREL(B29:B31,C29:C31)</f>
        <v>-0.62601890997109144</v>
      </c>
      <c r="E29" s="46"/>
      <c r="F29" s="46"/>
      <c r="G29" s="46"/>
    </row>
    <row r="30" spans="1:8" x14ac:dyDescent="0.2">
      <c r="A30" s="212"/>
      <c r="B30" s="55">
        <v>8</v>
      </c>
      <c r="C30" s="37">
        <f>AVERAGEIFS(Informacion!$E$2:$E$106, Informacion!$A$2:$A$106, 2019,Informacion!$C$2:$C$106, 8)</f>
        <v>0.10844400870633901</v>
      </c>
      <c r="D30" s="38"/>
      <c r="E30" s="37"/>
      <c r="F30" s="37"/>
      <c r="G30" s="46"/>
    </row>
    <row r="31" spans="1:8" x14ac:dyDescent="0.2">
      <c r="A31" s="212"/>
      <c r="B31" s="55">
        <v>9</v>
      </c>
      <c r="C31" s="37">
        <f>AVERAGEIFS(Informacion!$E$2:$E$106, Informacion!$A$2:$A$106, 2019,Informacion!$C$2:$C$106, 9)</f>
        <v>0.12237006847825069</v>
      </c>
      <c r="D31" s="38"/>
      <c r="E31" s="37"/>
      <c r="F31" s="37"/>
      <c r="G31" s="37"/>
    </row>
    <row r="32" spans="1:8" x14ac:dyDescent="0.2">
      <c r="A32" s="205">
        <v>2020</v>
      </c>
      <c r="B32" s="55">
        <v>6</v>
      </c>
      <c r="C32" s="37">
        <f>AVERAGEIFS(Informacion!$E$2:$E$106, Informacion!$A$2:$A$106, 2020,Informacion!$C$2:$C$106, 6)</f>
        <v>0.33036574644459088</v>
      </c>
      <c r="D32" s="47">
        <f>CORREL(B32:B34,C32:C34)</f>
        <v>-0.84387870886175742</v>
      </c>
      <c r="E32" s="46"/>
      <c r="F32" s="46"/>
    </row>
    <row r="33" spans="1:7" x14ac:dyDescent="0.2">
      <c r="A33" s="205"/>
      <c r="B33" s="55">
        <v>8</v>
      </c>
      <c r="C33" s="37">
        <f>AVERAGEIFS(Informacion!$E$2:$E$106, Informacion!$A$2:$A$106, 2020,Informacion!$C$2:$C$106, 8)</f>
        <v>0.25676567914657528</v>
      </c>
      <c r="D33" s="47"/>
      <c r="E33" s="46"/>
      <c r="F33" s="46"/>
      <c r="G33" s="48"/>
    </row>
    <row r="34" spans="1:7" x14ac:dyDescent="0.2">
      <c r="A34" s="205"/>
      <c r="B34" s="55">
        <v>9</v>
      </c>
      <c r="C34" s="37">
        <f>AVERAGEIFS(Informacion!$E$2:$E$106, Informacion!$A$2:$A$106, 2020,Informacion!$C$2:$C$106, 9)</f>
        <v>0.27449312559920519</v>
      </c>
      <c r="D34" s="47"/>
      <c r="E34" s="46"/>
      <c r="F34" s="46"/>
      <c r="G34" s="48"/>
    </row>
    <row r="35" spans="1:7" x14ac:dyDescent="0.2">
      <c r="A35" s="206">
        <v>2021</v>
      </c>
      <c r="B35" s="55">
        <v>6</v>
      </c>
      <c r="C35" s="37">
        <f>AVERAGEIFS(Informacion!$E$2:$E$106, Informacion!$A$2:$A$106, 2021,Informacion!$C$2:$C$106, 6)</f>
        <v>0.13918726574901127</v>
      </c>
      <c r="D35" s="47">
        <f>CORREL(B35:B37,C35:C37)</f>
        <v>0.10279282179861783</v>
      </c>
      <c r="E35" s="46"/>
      <c r="F35" s="46"/>
      <c r="G35" s="48"/>
    </row>
    <row r="36" spans="1:7" x14ac:dyDescent="0.2">
      <c r="A36" s="206"/>
      <c r="B36" s="55">
        <v>8</v>
      </c>
      <c r="C36" s="37">
        <f>AVERAGEIFS(Informacion!$E$2:$E$106, Informacion!$A$2:$A$106, 2021,Informacion!$C$2:$C$106, 8)</f>
        <v>0.11614155053809984</v>
      </c>
      <c r="D36" s="57"/>
      <c r="E36" s="54"/>
      <c r="F36" s="54"/>
      <c r="G36" s="54"/>
    </row>
    <row r="37" spans="1:7" x14ac:dyDescent="0.2">
      <c r="A37" s="206"/>
      <c r="B37" s="55">
        <v>9</v>
      </c>
      <c r="C37" s="37">
        <f>AVERAGEIFS(Informacion!$E$2:$E$106, Informacion!$A$2:$A$106, 2021,Informacion!$C$2:$C$106, 9)</f>
        <v>0.14891280839456672</v>
      </c>
      <c r="D37" s="56"/>
    </row>
    <row r="38" spans="1:7" x14ac:dyDescent="0.2">
      <c r="A38" s="207">
        <v>2022</v>
      </c>
      <c r="B38" s="55">
        <v>6</v>
      </c>
      <c r="C38" s="37">
        <f>AVERAGEIFS(Informacion!$E$2:$E$106, Informacion!$A$2:$A$106, 2022,Informacion!$C$2:$C$106, 6)</f>
        <v>0.21256274731819677</v>
      </c>
      <c r="D38" s="58">
        <f>CORREL(B38:B40,C38:C40)</f>
        <v>0.39773859514141174</v>
      </c>
      <c r="E38" s="100"/>
      <c r="F38" s="100"/>
    </row>
    <row r="39" spans="1:7" x14ac:dyDescent="0.2">
      <c r="A39" s="207"/>
      <c r="B39" s="55">
        <v>8</v>
      </c>
      <c r="C39" s="37">
        <f>AVERAGEIFS(Informacion!$E$2:$E$106, Informacion!$A$2:$A$106, 2022,Informacion!$C$2:$C$106, 8)</f>
        <v>0.19125261794560072</v>
      </c>
      <c r="D39" s="56"/>
    </row>
    <row r="40" spans="1:7" x14ac:dyDescent="0.2">
      <c r="A40" s="207"/>
      <c r="B40" s="55">
        <v>9</v>
      </c>
      <c r="C40" s="37">
        <f>AVERAGEIFS(Informacion!$E$2:$E$106, Informacion!$A$2:$A$106, 2022,Informacion!$C$2:$C$106, 9)</f>
        <v>0.24030649136772103</v>
      </c>
      <c r="D40" s="56"/>
    </row>
    <row r="41" spans="1:7" x14ac:dyDescent="0.2">
      <c r="A41" s="208">
        <v>2023</v>
      </c>
      <c r="B41" s="55">
        <v>6</v>
      </c>
      <c r="C41" s="37">
        <f>AVERAGEIFS(Informacion!$E$2:$E$106, Informacion!$A$2:$A$106, 2023,Informacion!$C$2:$C$106, 6)</f>
        <v>0.13154276083938593</v>
      </c>
      <c r="D41" s="58">
        <f>CORREL(B41:B43,C41:C43)</f>
        <v>0.35806155971281273</v>
      </c>
      <c r="E41" s="100"/>
      <c r="F41" s="100"/>
    </row>
    <row r="42" spans="1:7" x14ac:dyDescent="0.2">
      <c r="A42" s="208"/>
      <c r="B42" s="55">
        <v>8</v>
      </c>
      <c r="C42" s="37">
        <f>AVERAGEIFS(Informacion!$E$2:$E$106, Informacion!$A$2:$A$106, 2023,Informacion!$C$2:$C$106, 8)</f>
        <v>0.11295489101883259</v>
      </c>
      <c r="D42" s="56"/>
    </row>
    <row r="43" spans="1:7" ht="17" thickBot="1" x14ac:dyDescent="0.25">
      <c r="A43" s="209"/>
      <c r="B43" s="59">
        <v>9</v>
      </c>
      <c r="C43" s="60">
        <f>AVERAGEIFS(Informacion!$E$2:$E$106, Informacion!$A$2:$A$106, 2023,Informacion!$C$2:$C$106, 9)</f>
        <v>0.15236474062750935</v>
      </c>
      <c r="D43" s="61"/>
    </row>
    <row r="44" spans="1:7" ht="17" thickBot="1" x14ac:dyDescent="0.25"/>
    <row r="45" spans="1:7" ht="17" thickBot="1" x14ac:dyDescent="0.25">
      <c r="A45" s="199" t="s">
        <v>75</v>
      </c>
      <c r="B45" s="200"/>
      <c r="C45" s="200"/>
      <c r="D45" s="201"/>
      <c r="E45" s="89"/>
      <c r="F45" s="89"/>
    </row>
    <row r="46" spans="1:7" x14ac:dyDescent="0.2">
      <c r="A46" s="49" t="s">
        <v>59</v>
      </c>
      <c r="B46" s="34" t="s">
        <v>45</v>
      </c>
      <c r="C46" s="34" t="s">
        <v>72</v>
      </c>
      <c r="D46" s="56" t="s">
        <v>74</v>
      </c>
    </row>
    <row r="47" spans="1:7" x14ac:dyDescent="0.2">
      <c r="A47" s="210">
        <v>2019</v>
      </c>
      <c r="B47" s="55">
        <v>6</v>
      </c>
      <c r="C47" s="37">
        <f>AVERAGEIFS(Informacion!$D$2:$D$106, Informacion!$A$2:$A$106, 2019,Informacion!$C$2:$C$106, 6)</f>
        <v>0.20478571428571429</v>
      </c>
      <c r="D47" s="38">
        <f>AVERAGEIFS(Informacion!$E$2:$E$106, Informacion!$A$2:$A$106, 2019,Informacion!$C$2:$C$106, 6)</f>
        <v>0.13460574580500359</v>
      </c>
      <c r="E47" s="37"/>
      <c r="F47" s="37"/>
    </row>
    <row r="48" spans="1:7" x14ac:dyDescent="0.2">
      <c r="A48" s="210"/>
      <c r="B48" s="55">
        <v>8</v>
      </c>
      <c r="C48" s="37">
        <f>AVERAGEIFS(Informacion!$D$2:$D$106, Informacion!$A$2:$A$106, 2019,Informacion!$C$2:$C$106, 8)</f>
        <v>0.278081159835948</v>
      </c>
      <c r="D48" s="38">
        <f>AVERAGEIFS(Informacion!$E$2:$E$106, Informacion!$A$2:$A$106, 2019,Informacion!$C$2:$C$106, 8)</f>
        <v>0.10844400870633901</v>
      </c>
      <c r="E48" s="37"/>
      <c r="F48" s="37"/>
    </row>
    <row r="49" spans="1:6" x14ac:dyDescent="0.2">
      <c r="A49" s="210"/>
      <c r="B49" s="55">
        <v>9</v>
      </c>
      <c r="C49" s="37">
        <f>AVERAGEIFS(Informacion!$D$2:$D$106, Informacion!$A$2:$A$106, 2019,Informacion!$C$2:$C$106, 9)</f>
        <v>0.28692857142857137</v>
      </c>
      <c r="D49" s="38">
        <f>AVERAGEIFS(Informacion!$E$2:$E$106, Informacion!$A$2:$A$106, 2019,Informacion!$C$2:$C$106, 9)</f>
        <v>0.12237006847825069</v>
      </c>
      <c r="E49" s="37"/>
      <c r="F49" s="37"/>
    </row>
    <row r="50" spans="1:6" x14ac:dyDescent="0.2">
      <c r="A50" s="210">
        <v>2020</v>
      </c>
      <c r="B50" s="55">
        <v>6</v>
      </c>
      <c r="C50" s="37">
        <f>AVERAGEIFS(Informacion!$D$2:$D$106, Informacion!$A$2:$A$106, 2020,Informacion!$C$2:$C$106, 6)</f>
        <v>-9.9785714285714283E-2</v>
      </c>
      <c r="D50" s="38">
        <f>AVERAGEIFS(Informacion!$E$2:$E$106, Informacion!$A$2:$A$106, 2020,Informacion!$C$2:$C$106, 6)</f>
        <v>0.33036574644459088</v>
      </c>
      <c r="E50" s="37"/>
      <c r="F50" s="37"/>
    </row>
    <row r="51" spans="1:6" x14ac:dyDescent="0.2">
      <c r="A51" s="210"/>
      <c r="B51" s="55">
        <v>8</v>
      </c>
      <c r="C51" s="37">
        <f>AVERAGEIFS(Informacion!$D$2:$D$106, Informacion!$A$2:$A$106, 2020,Informacion!$C$2:$C$106, 8)</f>
        <v>1.084857142857143E-2</v>
      </c>
      <c r="D51" s="38">
        <f>AVERAGEIFS(Informacion!$E$2:$E$106, Informacion!$A$2:$A$106, 2020,Informacion!$C$2:$C$106, 8)</f>
        <v>0.25676567914657528</v>
      </c>
      <c r="E51" s="37"/>
      <c r="F51" s="37"/>
    </row>
    <row r="52" spans="1:6" x14ac:dyDescent="0.2">
      <c r="A52" s="210"/>
      <c r="B52" s="55">
        <v>9</v>
      </c>
      <c r="C52" s="37">
        <f>AVERAGEIFS(Informacion!$D$2:$D$106, Informacion!$A$2:$A$106, 2020,Informacion!$C$2:$C$106, 9)</f>
        <v>0.20272857142857142</v>
      </c>
      <c r="D52" s="38">
        <f>AVERAGEIFS(Informacion!$E$2:$E$106, Informacion!$A$2:$A$106, 2020,Informacion!$C$2:$C$106, 9)</f>
        <v>0.27449312559920519</v>
      </c>
      <c r="E52" s="37"/>
      <c r="F52" s="37"/>
    </row>
    <row r="53" spans="1:6" x14ac:dyDescent="0.2">
      <c r="A53" s="210">
        <v>2021</v>
      </c>
      <c r="B53" s="55">
        <v>6</v>
      </c>
      <c r="C53" s="37">
        <f>AVERAGEIFS(Informacion!$D$2:$D$106, Informacion!$A$2:$A$106, 2021,Informacion!$C$2:$C$106, 6)</f>
        <v>0.19970000000000002</v>
      </c>
      <c r="D53" s="38">
        <f>AVERAGEIFS(Informacion!$E$2:$E$106, Informacion!$A$2:$A$106, 2021,Informacion!$C$2:$C$106, 6)</f>
        <v>0.13918726574901127</v>
      </c>
      <c r="E53" s="37"/>
      <c r="F53" s="37"/>
    </row>
    <row r="54" spans="1:6" x14ac:dyDescent="0.2">
      <c r="A54" s="210"/>
      <c r="B54" s="55">
        <v>8</v>
      </c>
      <c r="C54" s="37">
        <f>AVERAGEIFS(Informacion!$D$2:$D$106, Informacion!$A$2:$A$106, 2021,Informacion!$C$2:$C$106, 8)</f>
        <v>0.22760072856158317</v>
      </c>
      <c r="D54" s="38">
        <f>AVERAGEIFS(Informacion!$E$2:$E$106, Informacion!$A$2:$A$106, 2021,Informacion!$C$2:$C$106, 8)</f>
        <v>0.11614155053809984</v>
      </c>
      <c r="E54" s="37"/>
      <c r="F54" s="37"/>
    </row>
    <row r="55" spans="1:6" x14ac:dyDescent="0.2">
      <c r="A55" s="210"/>
      <c r="B55" s="55">
        <v>9</v>
      </c>
      <c r="C55" s="37">
        <f>AVERAGEIFS(Informacion!$D$2:$D$106, Informacion!$A$2:$A$106, 2021,Informacion!$C$2:$C$106, 9)</f>
        <v>0.20644285714285715</v>
      </c>
      <c r="D55" s="38">
        <f>AVERAGEIFS(Informacion!$E$2:$E$106, Informacion!$A$2:$A$106, 2021,Informacion!$C$2:$C$106, 9)</f>
        <v>0.14891280839456672</v>
      </c>
      <c r="E55" s="37"/>
      <c r="F55" s="37"/>
    </row>
    <row r="56" spans="1:6" x14ac:dyDescent="0.2">
      <c r="A56" s="210">
        <v>2022</v>
      </c>
      <c r="B56" s="55">
        <v>6</v>
      </c>
      <c r="C56" s="37">
        <f>AVERAGEIFS(Informacion!$D$2:$D$106, Informacion!$A$2:$A$106, 2022,Informacion!$C$2:$C$106, 6)</f>
        <v>-6.8971428571428572E-2</v>
      </c>
      <c r="D56" s="38">
        <f>AVERAGEIFS(Informacion!$E$2:$E$106, Informacion!$A$2:$A$106, 2022,Informacion!$C$2:$C$106, 6)</f>
        <v>0.21256274731819677</v>
      </c>
      <c r="E56" s="37"/>
      <c r="F56" s="37"/>
    </row>
    <row r="57" spans="1:6" x14ac:dyDescent="0.2">
      <c r="A57" s="210"/>
      <c r="B57" s="55">
        <v>8</v>
      </c>
      <c r="C57" s="37">
        <f>AVERAGEIFS(Informacion!$D$2:$D$106, Informacion!$A$2:$A$106, 2022,Informacion!$C$2:$C$106, 8)</f>
        <v>-0.12729193106780476</v>
      </c>
      <c r="D57" s="38">
        <f>AVERAGEIFS(Informacion!$E$2:$E$106, Informacion!$A$2:$A$106, 2022,Informacion!$C$2:$C$106, 8)</f>
        <v>0.19125261794560072</v>
      </c>
      <c r="E57" s="37"/>
      <c r="F57" s="37"/>
    </row>
    <row r="58" spans="1:6" x14ac:dyDescent="0.2">
      <c r="A58" s="210"/>
      <c r="B58" s="55">
        <v>9</v>
      </c>
      <c r="C58" s="37">
        <f>AVERAGEIFS(Informacion!$D$2:$D$106, Informacion!$A$2:$A$106, 2022,Informacion!$C$2:$C$106, 9)</f>
        <v>-0.16172857142857142</v>
      </c>
      <c r="D58" s="38">
        <f>AVERAGEIFS(Informacion!$E$2:$E$106, Informacion!$A$2:$A$106, 2022,Informacion!$C$2:$C$106, 9)</f>
        <v>0.24030649136772103</v>
      </c>
      <c r="E58" s="37"/>
      <c r="F58" s="37"/>
    </row>
    <row r="59" spans="1:6" x14ac:dyDescent="0.2">
      <c r="A59" s="210">
        <v>2023</v>
      </c>
      <c r="B59" s="55">
        <v>6</v>
      </c>
      <c r="C59" s="37">
        <f>AVERAGEIFS(Informacion!$D$2:$D$106, Informacion!$A$2:$A$106, 2023,Informacion!$C$2:$C$106, 6)</f>
        <v>0.17987142857142854</v>
      </c>
      <c r="D59" s="38">
        <f>AVERAGEIFS(Informacion!$E$2:$E$106, Informacion!$A$2:$A$106, 2023,Informacion!$C$2:$C$106, 6)</f>
        <v>0.13154276083938593</v>
      </c>
      <c r="E59" s="37"/>
      <c r="F59" s="37"/>
    </row>
    <row r="60" spans="1:6" x14ac:dyDescent="0.2">
      <c r="A60" s="210"/>
      <c r="B60" s="55">
        <v>8</v>
      </c>
      <c r="C60" s="37">
        <f>AVERAGEIFS(Informacion!$D$2:$D$106, Informacion!$A$2:$A$106, 2023,Informacion!$C$2:$C$106, 8)</f>
        <v>0.11956930882850379</v>
      </c>
      <c r="D60" s="38">
        <f>AVERAGEIFS(Informacion!$E$2:$E$106, Informacion!$A$2:$A$106, 2023,Informacion!$C$2:$C$106, 8)</f>
        <v>0.11295489101883259</v>
      </c>
      <c r="E60" s="37"/>
      <c r="F60" s="37"/>
    </row>
    <row r="61" spans="1:6" ht="17" thickBot="1" x14ac:dyDescent="0.25">
      <c r="A61" s="211"/>
      <c r="B61" s="59">
        <v>9</v>
      </c>
      <c r="C61" s="60">
        <f>AVERAGEIFS(Informacion!$D$2:$D$106, Informacion!$A$2:$A$106, 2023,Informacion!$C$2:$C$106, 9)</f>
        <v>8.3542857142857141E-2</v>
      </c>
      <c r="D61" s="62">
        <f>AVERAGEIFS(Informacion!$E$2:$E$106, Informacion!$A$2:$A$106, 2023,Informacion!$C$2:$C$106, 9)</f>
        <v>0.15236474062750935</v>
      </c>
      <c r="E61" s="37"/>
      <c r="F61" s="37"/>
    </row>
    <row r="80" spans="1:2" x14ac:dyDescent="0.2">
      <c r="A80" s="55"/>
      <c r="B80" s="55"/>
    </row>
    <row r="81" spans="2:2" x14ac:dyDescent="0.2">
      <c r="B81" s="53"/>
    </row>
    <row r="82" spans="2:2" x14ac:dyDescent="0.2">
      <c r="B82" s="53"/>
    </row>
    <row r="83" spans="2:2" x14ac:dyDescent="0.2">
      <c r="B83" s="53"/>
    </row>
  </sheetData>
  <mergeCells count="20">
    <mergeCell ref="A27:D27"/>
    <mergeCell ref="A29:A31"/>
    <mergeCell ref="A9:D9"/>
    <mergeCell ref="A2:F2"/>
    <mergeCell ref="H2:M2"/>
    <mergeCell ref="A11:A13"/>
    <mergeCell ref="A14:A16"/>
    <mergeCell ref="A23:A25"/>
    <mergeCell ref="A20:A22"/>
    <mergeCell ref="A17:A19"/>
    <mergeCell ref="A47:A49"/>
    <mergeCell ref="A50:A52"/>
    <mergeCell ref="A53:A55"/>
    <mergeCell ref="A56:A58"/>
    <mergeCell ref="A59:A61"/>
    <mergeCell ref="A32:A34"/>
    <mergeCell ref="A35:A37"/>
    <mergeCell ref="A38:A40"/>
    <mergeCell ref="A41:A43"/>
    <mergeCell ref="A45:D4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A10A-9E22-3D4E-956B-B1B30C92AA58}">
  <dimension ref="A1:AP43"/>
  <sheetViews>
    <sheetView zoomScaleNormal="100" workbookViewId="0">
      <selection activeCell="C13" sqref="C13"/>
    </sheetView>
  </sheetViews>
  <sheetFormatPr baseColWidth="10" defaultRowHeight="16" x14ac:dyDescent="0.2"/>
  <cols>
    <col min="1" max="1" width="18.33203125" customWidth="1"/>
    <col min="2" max="4" width="15.83203125" customWidth="1"/>
    <col min="5" max="6" width="13.33203125" customWidth="1"/>
    <col min="7" max="7" width="2.6640625" customWidth="1"/>
    <col min="8" max="8" width="17.83203125" customWidth="1"/>
    <col min="9" max="9" width="13.33203125" customWidth="1"/>
    <col min="10" max="10" width="14.5" customWidth="1"/>
    <col min="11" max="11" width="14.1640625" customWidth="1"/>
    <col min="12" max="12" width="13.83203125" customWidth="1"/>
    <col min="13" max="13" width="14" customWidth="1"/>
    <col min="14" max="14" width="2.6640625" customWidth="1"/>
    <col min="15" max="15" width="18.33203125" customWidth="1"/>
    <col min="16" max="16" width="15.6640625" customWidth="1"/>
    <col min="17" max="17" width="15.83203125" customWidth="1"/>
    <col min="18" max="18" width="16.1640625" customWidth="1"/>
    <col min="19" max="20" width="13.33203125" customWidth="1"/>
    <col min="21" max="21" width="2.6640625" customWidth="1"/>
    <col min="22" max="22" width="17.83203125" customWidth="1"/>
    <col min="23" max="25" width="14.1640625" customWidth="1"/>
    <col min="26" max="27" width="13.33203125" customWidth="1"/>
    <col min="28" max="28" width="2.6640625" customWidth="1"/>
    <col min="29" max="29" width="17.83203125" customWidth="1"/>
    <col min="30" max="32" width="14.1640625" customWidth="1"/>
    <col min="33" max="34" width="13.33203125" customWidth="1"/>
    <col min="35" max="35" width="2.6640625" customWidth="1"/>
    <col min="36" max="36" width="18.33203125" customWidth="1"/>
    <col min="37" max="38" width="15.83203125" customWidth="1"/>
    <col min="39" max="39" width="16" customWidth="1"/>
    <col min="40" max="41" width="13.33203125" customWidth="1"/>
    <col min="42" max="42" width="2.6640625" customWidth="1"/>
    <col min="44" max="44" width="10.83203125" customWidth="1"/>
  </cols>
  <sheetData>
    <row r="1" spans="1:42" ht="17" thickBot="1" x14ac:dyDescent="0.25">
      <c r="A1" s="193" t="s">
        <v>129</v>
      </c>
      <c r="B1" s="194"/>
      <c r="C1" s="194"/>
      <c r="D1" s="194"/>
      <c r="E1" s="194"/>
      <c r="F1" s="195"/>
      <c r="G1" s="85"/>
      <c r="H1" s="193" t="s">
        <v>130</v>
      </c>
      <c r="I1" s="194"/>
      <c r="J1" s="194"/>
      <c r="K1" s="194"/>
      <c r="L1" s="194"/>
      <c r="M1" s="195"/>
      <c r="N1" s="85"/>
      <c r="O1" s="193" t="s">
        <v>131</v>
      </c>
      <c r="P1" s="194"/>
      <c r="Q1" s="194"/>
      <c r="R1" s="194"/>
      <c r="S1" s="194"/>
      <c r="T1" s="195"/>
      <c r="U1" s="85"/>
      <c r="V1" s="193" t="s">
        <v>132</v>
      </c>
      <c r="W1" s="194"/>
      <c r="X1" s="194"/>
      <c r="Y1" s="194"/>
      <c r="Z1" s="194"/>
      <c r="AA1" s="195"/>
      <c r="AB1" s="85"/>
      <c r="AC1" s="193" t="s">
        <v>133</v>
      </c>
      <c r="AD1" s="194"/>
      <c r="AE1" s="194"/>
      <c r="AF1" s="194"/>
      <c r="AG1" s="194"/>
      <c r="AH1" s="195"/>
      <c r="AI1" s="85"/>
      <c r="AJ1" s="193" t="s">
        <v>134</v>
      </c>
      <c r="AK1" s="194"/>
      <c r="AL1" s="194"/>
      <c r="AM1" s="194"/>
      <c r="AN1" s="194"/>
      <c r="AO1" s="195"/>
      <c r="AP1" s="85"/>
    </row>
    <row r="2" spans="1:42" x14ac:dyDescent="0.2">
      <c r="A2" s="5" t="s">
        <v>85</v>
      </c>
      <c r="B2" s="3" t="s">
        <v>126</v>
      </c>
      <c r="C2" s="3" t="s">
        <v>87</v>
      </c>
      <c r="D2" s="3" t="s">
        <v>127</v>
      </c>
      <c r="E2" s="3" t="s">
        <v>89</v>
      </c>
      <c r="F2" s="70" t="s">
        <v>128</v>
      </c>
      <c r="G2" s="85"/>
      <c r="H2" s="5" t="s">
        <v>85</v>
      </c>
      <c r="I2" s="3" t="s">
        <v>126</v>
      </c>
      <c r="J2" s="3" t="s">
        <v>87</v>
      </c>
      <c r="K2" s="3" t="s">
        <v>127</v>
      </c>
      <c r="L2" s="3" t="s">
        <v>89</v>
      </c>
      <c r="M2" s="70" t="s">
        <v>128</v>
      </c>
      <c r="N2" s="85"/>
      <c r="O2" s="5" t="s">
        <v>85</v>
      </c>
      <c r="P2" s="3" t="s">
        <v>126</v>
      </c>
      <c r="Q2" s="3" t="s">
        <v>87</v>
      </c>
      <c r="R2" s="3" t="s">
        <v>127</v>
      </c>
      <c r="S2" s="3" t="s">
        <v>89</v>
      </c>
      <c r="T2" s="70" t="s">
        <v>128</v>
      </c>
      <c r="U2" s="85"/>
      <c r="V2" s="5" t="s">
        <v>85</v>
      </c>
      <c r="W2" s="3" t="s">
        <v>126</v>
      </c>
      <c r="X2" s="3" t="s">
        <v>87</v>
      </c>
      <c r="Y2" s="3" t="s">
        <v>127</v>
      </c>
      <c r="Z2" s="3" t="s">
        <v>89</v>
      </c>
      <c r="AA2" s="70" t="s">
        <v>128</v>
      </c>
      <c r="AB2" s="85"/>
      <c r="AC2" s="5" t="s">
        <v>85</v>
      </c>
      <c r="AD2" s="3" t="s">
        <v>126</v>
      </c>
      <c r="AE2" s="3" t="s">
        <v>87</v>
      </c>
      <c r="AF2" s="3" t="s">
        <v>127</v>
      </c>
      <c r="AG2" s="3" t="s">
        <v>89</v>
      </c>
      <c r="AH2" s="70" t="s">
        <v>128</v>
      </c>
      <c r="AI2" s="85"/>
      <c r="AJ2" s="5" t="s">
        <v>85</v>
      </c>
      <c r="AK2" s="3" t="s">
        <v>126</v>
      </c>
      <c r="AL2" s="3" t="s">
        <v>87</v>
      </c>
      <c r="AM2" s="3" t="s">
        <v>127</v>
      </c>
      <c r="AN2" s="3" t="s">
        <v>89</v>
      </c>
      <c r="AO2" s="70" t="s">
        <v>128</v>
      </c>
      <c r="AP2" s="85"/>
    </row>
    <row r="3" spans="1:42" x14ac:dyDescent="0.2">
      <c r="A3" s="51" t="s">
        <v>25</v>
      </c>
      <c r="B3" s="67">
        <v>0.17495447774341238</v>
      </c>
      <c r="C3" t="s">
        <v>14</v>
      </c>
      <c r="D3" s="67">
        <v>0.12274149786335881</v>
      </c>
      <c r="E3" t="s">
        <v>34</v>
      </c>
      <c r="F3" s="68">
        <v>0.1192997897875548</v>
      </c>
      <c r="G3" s="85"/>
      <c r="H3" s="51" t="s">
        <v>25</v>
      </c>
      <c r="I3" s="37">
        <v>0.42772179609550692</v>
      </c>
      <c r="J3" t="s">
        <v>14</v>
      </c>
      <c r="K3" s="37">
        <v>0.27589999999999998</v>
      </c>
      <c r="L3" t="s">
        <v>34</v>
      </c>
      <c r="M3" s="38">
        <v>0.28007268186763873</v>
      </c>
      <c r="N3" s="85"/>
      <c r="O3" s="51" t="s">
        <v>25</v>
      </c>
      <c r="P3" s="37">
        <v>0.16624362291077865</v>
      </c>
      <c r="Q3" t="s">
        <v>14</v>
      </c>
      <c r="R3" s="37">
        <v>0.1187</v>
      </c>
      <c r="S3" t="s">
        <v>34</v>
      </c>
      <c r="T3" s="38">
        <v>0.13322067199801763</v>
      </c>
      <c r="U3" s="85"/>
      <c r="V3" s="51" t="s">
        <v>25</v>
      </c>
      <c r="W3" s="37">
        <v>0.27826224085106466</v>
      </c>
      <c r="X3" t="s">
        <v>14</v>
      </c>
      <c r="Y3" s="37">
        <v>0.20610000000000001</v>
      </c>
      <c r="Z3" t="s">
        <v>34</v>
      </c>
      <c r="AA3" s="38">
        <v>0.22457178298873565</v>
      </c>
      <c r="AB3" s="85"/>
      <c r="AC3" s="51" t="s">
        <v>25</v>
      </c>
      <c r="AD3" s="37">
        <v>0.1689195976228671</v>
      </c>
      <c r="AE3" t="s">
        <v>14</v>
      </c>
      <c r="AF3" s="37">
        <v>0.11849999999999999</v>
      </c>
      <c r="AG3" t="s">
        <v>34</v>
      </c>
      <c r="AH3" s="38">
        <v>0.13552453911319826</v>
      </c>
      <c r="AI3" s="85"/>
      <c r="AJ3" s="51" t="s">
        <v>25</v>
      </c>
      <c r="AK3" s="37">
        <f>(B3+I3+P3+W3+AD3)/5</f>
        <v>0.24322034704472592</v>
      </c>
      <c r="AL3" t="s">
        <v>14</v>
      </c>
      <c r="AM3" s="37">
        <f>(D3+K3+R3+Y3+AF3)/5</f>
        <v>0.16838829957267176</v>
      </c>
      <c r="AN3" t="s">
        <v>34</v>
      </c>
      <c r="AO3" s="87">
        <f>(F3+M3+T3+AA3+AH3)/5</f>
        <v>0.17853789315102903</v>
      </c>
      <c r="AP3" s="85"/>
    </row>
    <row r="4" spans="1:42" x14ac:dyDescent="0.2">
      <c r="A4" s="51" t="s">
        <v>27</v>
      </c>
      <c r="B4" s="67">
        <v>0.12713758790149499</v>
      </c>
      <c r="C4" t="s">
        <v>32</v>
      </c>
      <c r="D4" s="67">
        <v>0.1240373224392695</v>
      </c>
      <c r="E4" t="s">
        <v>54</v>
      </c>
      <c r="F4" s="68">
        <v>0.11923074990503979</v>
      </c>
      <c r="G4" s="85"/>
      <c r="H4" s="51" t="s">
        <v>27</v>
      </c>
      <c r="I4" s="37">
        <v>0.42136672872772263</v>
      </c>
      <c r="J4" t="s">
        <v>32</v>
      </c>
      <c r="K4" s="37">
        <v>0.26617974258593635</v>
      </c>
      <c r="L4" t="s">
        <v>54</v>
      </c>
      <c r="M4" s="38">
        <v>0.24891030300786698</v>
      </c>
      <c r="N4" s="85"/>
      <c r="O4" s="51" t="s">
        <v>27</v>
      </c>
      <c r="P4" s="37">
        <v>0.17687282379550948</v>
      </c>
      <c r="Q4" t="s">
        <v>32</v>
      </c>
      <c r="R4" s="37">
        <v>0.12429915070752784</v>
      </c>
      <c r="S4" t="s">
        <v>54</v>
      </c>
      <c r="T4" s="38">
        <v>0.14311790381630457</v>
      </c>
      <c r="U4" s="85"/>
      <c r="V4" s="51" t="s">
        <v>27</v>
      </c>
      <c r="W4" s="37">
        <v>0.21921035401039995</v>
      </c>
      <c r="X4" t="s">
        <v>32</v>
      </c>
      <c r="Y4" s="37">
        <v>0.19827508905327701</v>
      </c>
      <c r="Z4" t="s">
        <v>54</v>
      </c>
      <c r="AA4" s="38">
        <v>0.23891342556831688</v>
      </c>
      <c r="AB4" s="85"/>
      <c r="AC4" s="51" t="s">
        <v>27</v>
      </c>
      <c r="AD4" s="37">
        <v>0.15880075486319037</v>
      </c>
      <c r="AE4" t="s">
        <v>32</v>
      </c>
      <c r="AF4" s="37">
        <v>0.119428283632212</v>
      </c>
      <c r="AG4" t="s">
        <v>54</v>
      </c>
      <c r="AH4" s="38">
        <v>0.14904921940051991</v>
      </c>
      <c r="AI4" s="85"/>
      <c r="AJ4" s="51" t="s">
        <v>27</v>
      </c>
      <c r="AK4" s="37">
        <f t="shared" ref="AK4:AO9" si="0">(B4+I4+P4+W4+AD4)/5</f>
        <v>0.22067764985966351</v>
      </c>
      <c r="AL4" t="s">
        <v>32</v>
      </c>
      <c r="AM4" s="37">
        <f t="shared" si="0"/>
        <v>0.16644391768364453</v>
      </c>
      <c r="AN4" t="s">
        <v>54</v>
      </c>
      <c r="AO4" s="38">
        <f t="shared" si="0"/>
        <v>0.17984432033960962</v>
      </c>
      <c r="AP4" s="85"/>
    </row>
    <row r="5" spans="1:42" x14ac:dyDescent="0.2">
      <c r="A5" s="51" t="s">
        <v>43</v>
      </c>
      <c r="B5" s="67">
        <v>0.12946062356491433</v>
      </c>
      <c r="C5" t="s">
        <v>41</v>
      </c>
      <c r="D5" s="67">
        <v>9.01E-2</v>
      </c>
      <c r="E5" t="s">
        <v>39</v>
      </c>
      <c r="F5" s="68">
        <v>0.13116620976537879</v>
      </c>
      <c r="G5" s="85"/>
      <c r="H5" s="51" t="s">
        <v>43</v>
      </c>
      <c r="I5" s="37">
        <v>0.29956431255490906</v>
      </c>
      <c r="J5" t="s">
        <v>41</v>
      </c>
      <c r="K5" s="37">
        <v>0.25937761078481208</v>
      </c>
      <c r="L5" t="s">
        <v>39</v>
      </c>
      <c r="M5" s="38">
        <v>0.26661966733859854</v>
      </c>
      <c r="N5" s="85"/>
      <c r="O5" s="51" t="s">
        <v>43</v>
      </c>
      <c r="P5" s="37">
        <v>0.11536556142554905</v>
      </c>
      <c r="Q5" t="s">
        <v>41</v>
      </c>
      <c r="R5" s="37">
        <v>0.11731332710535232</v>
      </c>
      <c r="S5" t="s">
        <v>39</v>
      </c>
      <c r="T5" s="38">
        <v>0.136305098873264</v>
      </c>
      <c r="U5" s="85"/>
      <c r="V5" s="51" t="s">
        <v>43</v>
      </c>
      <c r="W5" s="37">
        <v>0.16172354851468354</v>
      </c>
      <c r="X5" t="s">
        <v>41</v>
      </c>
      <c r="Y5" s="37">
        <v>0.20458454447914623</v>
      </c>
      <c r="Z5" t="s">
        <v>39</v>
      </c>
      <c r="AA5" s="38">
        <v>0.19399399706041356</v>
      </c>
      <c r="AB5" s="85"/>
      <c r="AC5" s="51" t="s">
        <v>43</v>
      </c>
      <c r="AD5" s="37">
        <v>0.10772175473143729</v>
      </c>
      <c r="AE5" t="s">
        <v>41</v>
      </c>
      <c r="AF5" s="37">
        <v>0.12719349258832685</v>
      </c>
      <c r="AG5" t="s">
        <v>39</v>
      </c>
      <c r="AH5" s="38">
        <v>0.11490212044263198</v>
      </c>
      <c r="AI5" s="85"/>
      <c r="AJ5" s="51" t="s">
        <v>43</v>
      </c>
      <c r="AK5" s="37">
        <f t="shared" si="0"/>
        <v>0.16276716015829865</v>
      </c>
      <c r="AL5" t="s">
        <v>41</v>
      </c>
      <c r="AM5" s="37">
        <f t="shared" si="0"/>
        <v>0.15971379499152749</v>
      </c>
      <c r="AN5" t="s">
        <v>39</v>
      </c>
      <c r="AO5" s="38">
        <f t="shared" si="0"/>
        <v>0.16859741869605735</v>
      </c>
      <c r="AP5" s="85"/>
    </row>
    <row r="6" spans="1:42" x14ac:dyDescent="0.2">
      <c r="A6" s="51" t="s">
        <v>24</v>
      </c>
      <c r="B6" s="67">
        <v>0.11845211175609008</v>
      </c>
      <c r="C6" t="s">
        <v>35</v>
      </c>
      <c r="D6" s="67">
        <v>0.10096692017444611</v>
      </c>
      <c r="E6" t="s">
        <v>47</v>
      </c>
      <c r="F6" s="68">
        <v>0.10711870048046482</v>
      </c>
      <c r="G6" s="85"/>
      <c r="H6" s="51" t="s">
        <v>24</v>
      </c>
      <c r="I6" s="37">
        <v>0.27025489263578162</v>
      </c>
      <c r="J6" t="s">
        <v>35</v>
      </c>
      <c r="K6" s="37">
        <v>0.24930982398428941</v>
      </c>
      <c r="L6" t="s">
        <v>47</v>
      </c>
      <c r="M6" s="38">
        <v>0.3014298014283564</v>
      </c>
      <c r="N6" s="85"/>
      <c r="O6" s="51" t="s">
        <v>24</v>
      </c>
      <c r="P6" s="37">
        <v>0.14068077691967984</v>
      </c>
      <c r="Q6" t="s">
        <v>35</v>
      </c>
      <c r="R6" s="37">
        <v>0.10764149856988504</v>
      </c>
      <c r="S6" t="s">
        <v>47</v>
      </c>
      <c r="T6" s="38">
        <v>0.1567834208949363</v>
      </c>
      <c r="U6" s="85"/>
      <c r="V6" s="51" t="s">
        <v>24</v>
      </c>
      <c r="W6" s="37">
        <v>0.22999761148604206</v>
      </c>
      <c r="X6" t="s">
        <v>35</v>
      </c>
      <c r="Y6" s="37">
        <v>0.16567519859774171</v>
      </c>
      <c r="Z6" t="s">
        <v>47</v>
      </c>
      <c r="AA6" s="38">
        <v>0.2791664162878576</v>
      </c>
      <c r="AB6" s="85"/>
      <c r="AC6" s="51" t="s">
        <v>24</v>
      </c>
      <c r="AD6" s="37">
        <v>0.14002838542398197</v>
      </c>
      <c r="AE6" t="s">
        <v>35</v>
      </c>
      <c r="AF6" s="37">
        <v>0.10622899823868114</v>
      </c>
      <c r="AG6" t="s">
        <v>47</v>
      </c>
      <c r="AH6" s="38">
        <v>0.15348412443081258</v>
      </c>
      <c r="AI6" s="85"/>
      <c r="AJ6" s="51" t="s">
        <v>24</v>
      </c>
      <c r="AK6" s="37">
        <f t="shared" si="0"/>
        <v>0.17988275564431511</v>
      </c>
      <c r="AL6" t="s">
        <v>35</v>
      </c>
      <c r="AM6" s="37">
        <f t="shared" si="0"/>
        <v>0.1459644879130087</v>
      </c>
      <c r="AN6" t="s">
        <v>47</v>
      </c>
      <c r="AO6" s="38">
        <f t="shared" si="0"/>
        <v>0.19959649270448551</v>
      </c>
      <c r="AP6" s="85"/>
    </row>
    <row r="7" spans="1:42" x14ac:dyDescent="0.2">
      <c r="A7" s="51" t="s">
        <v>22</v>
      </c>
      <c r="B7" s="67">
        <v>0.10087943609506174</v>
      </c>
      <c r="C7" t="s">
        <v>20</v>
      </c>
      <c r="D7" s="67">
        <v>0.10656411867736607</v>
      </c>
      <c r="E7" t="s">
        <v>48</v>
      </c>
      <c r="F7" s="68">
        <v>0.13671585988009738</v>
      </c>
      <c r="G7" s="85"/>
      <c r="H7" s="51" t="s">
        <v>22</v>
      </c>
      <c r="I7" s="37">
        <v>0.32920667074130411</v>
      </c>
      <c r="J7" t="s">
        <v>20</v>
      </c>
      <c r="K7" s="37">
        <v>0.252379373093429</v>
      </c>
      <c r="L7" t="s">
        <v>48</v>
      </c>
      <c r="M7" s="38">
        <v>0.27798171896097268</v>
      </c>
      <c r="N7" s="85"/>
      <c r="O7" s="51" t="s">
        <v>22</v>
      </c>
      <c r="P7" s="37">
        <v>0.12711603187561504</v>
      </c>
      <c r="Q7" t="s">
        <v>20</v>
      </c>
      <c r="R7" s="37">
        <v>0.1107382987038162</v>
      </c>
      <c r="S7" t="s">
        <v>48</v>
      </c>
      <c r="T7" s="38">
        <v>0.19365941704388537</v>
      </c>
      <c r="U7" s="85"/>
      <c r="V7" s="51" t="s">
        <v>22</v>
      </c>
      <c r="W7" s="37">
        <v>0.21167702116966436</v>
      </c>
      <c r="X7" t="s">
        <v>20</v>
      </c>
      <c r="Y7" s="37">
        <v>0.15997677732248847</v>
      </c>
      <c r="Z7" t="s">
        <v>48</v>
      </c>
      <c r="AA7" s="38">
        <v>0.31511921820504546</v>
      </c>
      <c r="AB7" s="85"/>
      <c r="AC7" s="51" t="s">
        <v>22</v>
      </c>
      <c r="AD7" s="37">
        <v>0.12019054887959879</v>
      </c>
      <c r="AE7" t="s">
        <v>20</v>
      </c>
      <c r="AF7" s="37">
        <v>0.10140130987138639</v>
      </c>
      <c r="AG7" t="s">
        <v>48</v>
      </c>
      <c r="AH7" s="38">
        <v>0.21961179118846821</v>
      </c>
      <c r="AI7" s="85"/>
      <c r="AJ7" s="51" t="s">
        <v>22</v>
      </c>
      <c r="AK7" s="37">
        <f t="shared" si="0"/>
        <v>0.17781394175224879</v>
      </c>
      <c r="AL7" t="s">
        <v>20</v>
      </c>
      <c r="AM7" s="37">
        <f t="shared" si="0"/>
        <v>0.14621197553369722</v>
      </c>
      <c r="AN7" t="s">
        <v>48</v>
      </c>
      <c r="AO7" s="38">
        <f t="shared" si="0"/>
        <v>0.22861760105569381</v>
      </c>
      <c r="AP7" s="85"/>
    </row>
    <row r="8" spans="1:42" x14ac:dyDescent="0.2">
      <c r="A8" s="51" t="s">
        <v>37</v>
      </c>
      <c r="B8" s="67">
        <v>0.12912669334641955</v>
      </c>
      <c r="C8" t="s">
        <v>12</v>
      </c>
      <c r="D8" s="67">
        <v>0.1038</v>
      </c>
      <c r="E8" t="s">
        <v>50</v>
      </c>
      <c r="F8" s="68">
        <v>0.12391395629576202</v>
      </c>
      <c r="G8" s="85"/>
      <c r="H8" s="51" t="s">
        <v>37</v>
      </c>
      <c r="I8" s="37">
        <v>0.30374966896344169</v>
      </c>
      <c r="J8" t="s">
        <v>12</v>
      </c>
      <c r="K8" s="37">
        <v>0.26083396370822592</v>
      </c>
      <c r="L8" t="s">
        <v>50</v>
      </c>
      <c r="M8" s="38">
        <v>0.25266400326604083</v>
      </c>
      <c r="N8" s="85"/>
      <c r="O8" s="51" t="s">
        <v>37</v>
      </c>
      <c r="P8" s="37">
        <v>0.13603828910551832</v>
      </c>
      <c r="Q8" t="s">
        <v>12</v>
      </c>
      <c r="R8" s="37">
        <v>0.12510717696716905</v>
      </c>
      <c r="S8" t="s">
        <v>50</v>
      </c>
      <c r="T8" s="38">
        <v>0.14471333422904958</v>
      </c>
      <c r="U8" s="85"/>
      <c r="V8" s="51" t="s">
        <v>37</v>
      </c>
      <c r="W8" s="37">
        <v>0.22322923853786053</v>
      </c>
      <c r="X8" t="s">
        <v>12</v>
      </c>
      <c r="Y8" s="37">
        <v>0.20488619826798957</v>
      </c>
      <c r="Z8" t="s">
        <v>50</v>
      </c>
      <c r="AA8" s="38">
        <v>0.20608243550551575</v>
      </c>
      <c r="AB8" s="85"/>
      <c r="AC8" s="51" t="s">
        <v>37</v>
      </c>
      <c r="AD8" s="37">
        <v>0.13211546561407819</v>
      </c>
      <c r="AE8" t="s">
        <v>12</v>
      </c>
      <c r="AF8" s="37">
        <v>0.11371344304076356</v>
      </c>
      <c r="AG8" t="s">
        <v>50</v>
      </c>
      <c r="AH8" s="38">
        <v>0.1526805532236308</v>
      </c>
      <c r="AI8" s="85"/>
      <c r="AJ8" s="51" t="s">
        <v>37</v>
      </c>
      <c r="AK8" s="37">
        <f t="shared" si="0"/>
        <v>0.18485187111346363</v>
      </c>
      <c r="AL8" t="s">
        <v>12</v>
      </c>
      <c r="AM8" s="37">
        <f t="shared" si="0"/>
        <v>0.16166815639682963</v>
      </c>
      <c r="AN8" t="s">
        <v>50</v>
      </c>
      <c r="AO8" s="38">
        <f t="shared" si="0"/>
        <v>0.17601085650399981</v>
      </c>
      <c r="AP8" s="85"/>
    </row>
    <row r="9" spans="1:42" ht="17" thickBot="1" x14ac:dyDescent="0.25">
      <c r="A9" s="52" t="s">
        <v>29</v>
      </c>
      <c r="B9" s="66">
        <v>0.16222929022763197</v>
      </c>
      <c r="C9" s="1" t="s">
        <v>13</v>
      </c>
      <c r="D9" s="66">
        <v>0.11089820178993275</v>
      </c>
      <c r="E9" s="1" t="s">
        <v>52</v>
      </c>
      <c r="F9" s="69">
        <v>0.11914521323345716</v>
      </c>
      <c r="G9" s="85"/>
      <c r="H9" s="52" t="s">
        <v>29</v>
      </c>
      <c r="I9" s="60">
        <v>0.26069615539347002</v>
      </c>
      <c r="J9" s="1" t="s">
        <v>13</v>
      </c>
      <c r="K9" s="60">
        <v>0.23337923986933437</v>
      </c>
      <c r="L9" s="1" t="s">
        <v>52</v>
      </c>
      <c r="M9" s="62">
        <v>0.29377370332496233</v>
      </c>
      <c r="N9" s="85"/>
      <c r="O9" s="52" t="s">
        <v>29</v>
      </c>
      <c r="P9" s="60">
        <v>0.11199375421042861</v>
      </c>
      <c r="Q9" s="1" t="s">
        <v>13</v>
      </c>
      <c r="R9" s="60">
        <v>0.10919140171294835</v>
      </c>
      <c r="S9" s="1" t="s">
        <v>52</v>
      </c>
      <c r="T9" s="62">
        <v>0.13458981190650973</v>
      </c>
      <c r="U9" s="85"/>
      <c r="V9" s="52" t="s">
        <v>29</v>
      </c>
      <c r="W9" s="60">
        <v>0.16383921665766241</v>
      </c>
      <c r="X9" s="1" t="s">
        <v>13</v>
      </c>
      <c r="Y9" s="60">
        <v>0.19927051789856201</v>
      </c>
      <c r="Z9" s="1" t="s">
        <v>52</v>
      </c>
      <c r="AA9" s="62">
        <v>0.22429816395816218</v>
      </c>
      <c r="AB9" s="85"/>
      <c r="AC9" s="52" t="s">
        <v>29</v>
      </c>
      <c r="AD9" s="60">
        <v>9.3022818740547894E-2</v>
      </c>
      <c r="AE9" s="1" t="s">
        <v>13</v>
      </c>
      <c r="AF9" s="60">
        <v>0.10421870976045813</v>
      </c>
      <c r="AG9" s="1" t="s">
        <v>52</v>
      </c>
      <c r="AH9" s="62">
        <v>0.14130083659330392</v>
      </c>
      <c r="AI9" s="85"/>
      <c r="AJ9" s="52" t="s">
        <v>29</v>
      </c>
      <c r="AK9" s="60">
        <f t="shared" si="0"/>
        <v>0.15835624704594817</v>
      </c>
      <c r="AL9" s="1" t="s">
        <v>13</v>
      </c>
      <c r="AM9" s="60">
        <f t="shared" si="0"/>
        <v>0.15139161420624711</v>
      </c>
      <c r="AN9" s="1" t="s">
        <v>52</v>
      </c>
      <c r="AO9" s="62">
        <f t="shared" si="0"/>
        <v>0.18262154580327908</v>
      </c>
      <c r="AP9" s="85"/>
    </row>
    <row r="10" spans="1:42" ht="17" thickBot="1" x14ac:dyDescent="0.25">
      <c r="G10" s="85"/>
      <c r="N10" s="85"/>
      <c r="U10" s="85"/>
      <c r="AB10" s="85"/>
      <c r="AI10" s="85"/>
      <c r="AP10" s="85"/>
    </row>
    <row r="11" spans="1:42" ht="17" thickBot="1" x14ac:dyDescent="0.25">
      <c r="A11" s="193" t="s">
        <v>135</v>
      </c>
      <c r="B11" s="194"/>
      <c r="C11" s="195"/>
      <c r="D11" s="193" t="s">
        <v>136</v>
      </c>
      <c r="E11" s="194"/>
      <c r="F11" s="195"/>
      <c r="G11" s="85"/>
      <c r="H11" s="193" t="s">
        <v>137</v>
      </c>
      <c r="I11" s="194"/>
      <c r="J11" s="195"/>
      <c r="K11" s="193" t="s">
        <v>138</v>
      </c>
      <c r="L11" s="194"/>
      <c r="M11" s="195"/>
      <c r="N11" s="85"/>
      <c r="O11" s="193" t="s">
        <v>139</v>
      </c>
      <c r="P11" s="194"/>
      <c r="Q11" s="195"/>
      <c r="R11" s="193" t="s">
        <v>140</v>
      </c>
      <c r="S11" s="194"/>
      <c r="T11" s="195"/>
      <c r="U11" s="85"/>
      <c r="V11" s="193" t="s">
        <v>141</v>
      </c>
      <c r="W11" s="194"/>
      <c r="X11" s="195"/>
      <c r="Y11" s="193" t="s">
        <v>142</v>
      </c>
      <c r="Z11" s="194"/>
      <c r="AA11" s="195"/>
      <c r="AB11" s="85"/>
      <c r="AC11" s="193" t="s">
        <v>146</v>
      </c>
      <c r="AD11" s="194"/>
      <c r="AE11" s="195"/>
      <c r="AF11" s="193" t="s">
        <v>147</v>
      </c>
      <c r="AG11" s="194"/>
      <c r="AH11" s="195"/>
      <c r="AI11" s="85"/>
      <c r="AJ11" s="193" t="s">
        <v>149</v>
      </c>
      <c r="AK11" s="194"/>
      <c r="AL11" s="195"/>
      <c r="AM11" s="193" t="s">
        <v>150</v>
      </c>
      <c r="AN11" s="194"/>
      <c r="AO11" s="195"/>
      <c r="AP11" s="85"/>
    </row>
    <row r="12" spans="1:42" x14ac:dyDescent="0.2">
      <c r="A12" s="5" t="s">
        <v>92</v>
      </c>
      <c r="B12" s="3" t="s">
        <v>93</v>
      </c>
      <c r="C12" s="70" t="s">
        <v>94</v>
      </c>
      <c r="D12" s="5" t="s">
        <v>92</v>
      </c>
      <c r="E12" s="3" t="s">
        <v>93</v>
      </c>
      <c r="F12" s="70" t="s">
        <v>94</v>
      </c>
      <c r="G12" s="85"/>
      <c r="H12" s="5" t="s">
        <v>92</v>
      </c>
      <c r="I12" s="3" t="s">
        <v>93</v>
      </c>
      <c r="J12" s="70" t="s">
        <v>94</v>
      </c>
      <c r="K12" s="5" t="s">
        <v>92</v>
      </c>
      <c r="L12" s="3" t="s">
        <v>93</v>
      </c>
      <c r="M12" s="70" t="s">
        <v>94</v>
      </c>
      <c r="N12" s="85"/>
      <c r="O12" s="5" t="s">
        <v>92</v>
      </c>
      <c r="P12" s="3" t="s">
        <v>93</v>
      </c>
      <c r="Q12" s="70" t="s">
        <v>94</v>
      </c>
      <c r="R12" s="5" t="s">
        <v>92</v>
      </c>
      <c r="S12" s="3" t="s">
        <v>93</v>
      </c>
      <c r="T12" s="70" t="s">
        <v>94</v>
      </c>
      <c r="U12" s="85"/>
      <c r="V12" s="5" t="s">
        <v>92</v>
      </c>
      <c r="W12" s="3" t="s">
        <v>93</v>
      </c>
      <c r="X12" s="70" t="s">
        <v>94</v>
      </c>
      <c r="Y12" s="5" t="s">
        <v>92</v>
      </c>
      <c r="Z12" s="3" t="s">
        <v>93</v>
      </c>
      <c r="AA12" s="70" t="s">
        <v>94</v>
      </c>
      <c r="AB12" s="85"/>
      <c r="AC12" s="5" t="s">
        <v>92</v>
      </c>
      <c r="AD12" s="3" t="s">
        <v>93</v>
      </c>
      <c r="AE12" s="70" t="s">
        <v>94</v>
      </c>
      <c r="AF12" s="5" t="s">
        <v>92</v>
      </c>
      <c r="AG12" s="3" t="s">
        <v>93</v>
      </c>
      <c r="AH12" s="70" t="s">
        <v>94</v>
      </c>
      <c r="AI12" s="85"/>
      <c r="AJ12" s="5" t="s">
        <v>92</v>
      </c>
      <c r="AK12" s="3" t="s">
        <v>93</v>
      </c>
      <c r="AL12" s="70" t="s">
        <v>94</v>
      </c>
      <c r="AM12" s="5" t="s">
        <v>92</v>
      </c>
      <c r="AN12" s="3" t="s">
        <v>93</v>
      </c>
      <c r="AO12" s="70" t="s">
        <v>94</v>
      </c>
      <c r="AP12" s="85"/>
    </row>
    <row r="13" spans="1:42" ht="17" thickBot="1" x14ac:dyDescent="0.25">
      <c r="A13" s="72">
        <f>AVERAGE(B3:B9)</f>
        <v>0.13460574580500359</v>
      </c>
      <c r="B13" s="73">
        <f>AVERAGE(D3:D9)</f>
        <v>0.10844400870633904</v>
      </c>
      <c r="C13" s="74">
        <f>AVERAGE(F3:F9)</f>
        <v>0.12237006847825069</v>
      </c>
      <c r="D13" s="72">
        <f>_xlfn.STDEV.S(B3:B9)</f>
        <v>2.5500816706936793E-2</v>
      </c>
      <c r="E13" s="73">
        <f>_xlfn.STDEV.S(D3:D9)</f>
        <v>1.2049225457665116E-2</v>
      </c>
      <c r="F13" s="74">
        <f>_xlfn.STDEV.S(F3:F9)</f>
        <v>9.5554807272919349E-3</v>
      </c>
      <c r="G13" s="85"/>
      <c r="H13" s="72">
        <f>AVERAGE(I3:I9)</f>
        <v>0.33036574644459088</v>
      </c>
      <c r="I13" s="73">
        <f>AVERAGE(K3:K9)</f>
        <v>0.25676567914657528</v>
      </c>
      <c r="J13" s="74">
        <f>AVERAGE(M3:M9)</f>
        <v>0.27449312559920519</v>
      </c>
      <c r="K13" s="72">
        <f>_xlfn.STDEV.S(I3:I9)</f>
        <v>6.817261572607422E-2</v>
      </c>
      <c r="L13" s="73">
        <f>_xlfn.STDEV.S(K3:K9)</f>
        <v>1.3539294357415346E-2</v>
      </c>
      <c r="M13" s="74">
        <f>_xlfn.STDEV.S(M3:M9)</f>
        <v>1.972143357077007E-2</v>
      </c>
      <c r="N13" s="85"/>
      <c r="O13" s="72">
        <f>AVERAGE(P3:P9)</f>
        <v>0.13918726574901127</v>
      </c>
      <c r="P13" s="73">
        <f>AVERAGE(R3:R9)</f>
        <v>0.11614155053809984</v>
      </c>
      <c r="Q13" s="74">
        <f>AVERAGE(T3:T9)</f>
        <v>0.14891280839456672</v>
      </c>
      <c r="R13" s="72">
        <f>_xlfn.STDEV.S(P3:P9)</f>
        <v>2.4552901157700896E-2</v>
      </c>
      <c r="S13" s="73">
        <f>_xlfn.STDEV.S(R3:R9)</f>
        <v>7.1250520969011371E-3</v>
      </c>
      <c r="T13" s="74">
        <f>_xlfn.STDEV.S(T3:T9)</f>
        <v>2.1314188316481623E-2</v>
      </c>
      <c r="U13" s="85"/>
      <c r="V13" s="72">
        <f>AVERAGE(W3:W9)</f>
        <v>0.21256274731819677</v>
      </c>
      <c r="W13" s="73">
        <f>AVERAGE(Y3:Y9)</f>
        <v>0.19125261794560072</v>
      </c>
      <c r="X13" s="74">
        <f>AVERAGE(AA3:AA9)</f>
        <v>0.24030649136772103</v>
      </c>
      <c r="Y13" s="72">
        <f>_xlfn.STDEV.S(W3:W9)</f>
        <v>4.0285964748948959E-2</v>
      </c>
      <c r="Z13" s="73">
        <f>_xlfn.STDEV.S(Y3:Y9)</f>
        <v>1.9706360811780954E-2</v>
      </c>
      <c r="AA13" s="74">
        <f>_xlfn.STDEV.S(AA3:AA9)</f>
        <v>4.2678955034074491E-2</v>
      </c>
      <c r="AB13" s="85"/>
      <c r="AC13" s="72">
        <f>AVERAGE(AD3:AD9)</f>
        <v>0.13154276083938593</v>
      </c>
      <c r="AD13" s="73">
        <f>AVERAGE(AF3:AF9)</f>
        <v>0.11295489101883259</v>
      </c>
      <c r="AE13" s="74">
        <f>AVERAGE(AH3:AH9)</f>
        <v>0.15236474062750935</v>
      </c>
      <c r="AF13" s="72">
        <f>_xlfn.STDEV.S(AD3:AD9)</f>
        <v>2.7056912145707261E-2</v>
      </c>
      <c r="AG13" s="73">
        <f>_xlfn.STDEV.S(AF3:AF9)</f>
        <v>9.4075320476436092E-3</v>
      </c>
      <c r="AH13" s="74">
        <f>_xlfn.STDEV.S(AH3:AH9)</f>
        <v>3.2516563775217888E-2</v>
      </c>
      <c r="AI13" s="85"/>
      <c r="AJ13" s="72">
        <f>AVERAGE(AK3:AK9)</f>
        <v>0.18965285323123768</v>
      </c>
      <c r="AK13" s="73">
        <f>AVERAGE(AM3:AM9)</f>
        <v>0.15711174947108947</v>
      </c>
      <c r="AL13" s="74">
        <f>AVERAGE(AO3:AO9)</f>
        <v>0.18768944689345063</v>
      </c>
      <c r="AM13" s="72">
        <f>_xlfn.STDEV.S(AK3:AK9)</f>
        <v>3.1072486519918618E-2</v>
      </c>
      <c r="AN13" s="73">
        <f>_xlfn.STDEV.S(AM3:AM9)</f>
        <v>9.2876969721858126E-3</v>
      </c>
      <c r="AO13" s="74">
        <f>_xlfn.STDEV.S(AO3:AO9)</f>
        <v>2.0366504876287418E-2</v>
      </c>
      <c r="AP13" s="85"/>
    </row>
    <row r="14" spans="1:42" ht="17" thickBot="1" x14ac:dyDescent="0.25">
      <c r="G14" s="85"/>
      <c r="N14" s="85"/>
      <c r="U14" s="85"/>
      <c r="AB14" s="85"/>
      <c r="AI14" s="85"/>
      <c r="AP14" s="85"/>
    </row>
    <row r="15" spans="1:42" ht="17" thickBot="1" x14ac:dyDescent="0.25">
      <c r="A15" s="193" t="s">
        <v>152</v>
      </c>
      <c r="B15" s="194"/>
      <c r="C15" s="195"/>
      <c r="G15" s="85"/>
      <c r="H15" s="193" t="s">
        <v>153</v>
      </c>
      <c r="I15" s="194"/>
      <c r="J15" s="195"/>
      <c r="N15" s="85"/>
      <c r="O15" s="193" t="s">
        <v>154</v>
      </c>
      <c r="P15" s="194"/>
      <c r="Q15" s="195"/>
      <c r="U15" s="85"/>
      <c r="V15" s="193" t="s">
        <v>155</v>
      </c>
      <c r="W15" s="194"/>
      <c r="X15" s="195"/>
      <c r="AB15" s="85"/>
      <c r="AC15" s="193" t="s">
        <v>148</v>
      </c>
      <c r="AD15" s="194"/>
      <c r="AE15" s="195"/>
      <c r="AI15" s="85"/>
      <c r="AJ15" s="193" t="s">
        <v>151</v>
      </c>
      <c r="AK15" s="194"/>
      <c r="AL15" s="195"/>
      <c r="AP15" s="85"/>
    </row>
    <row r="16" spans="1:42" x14ac:dyDescent="0.2">
      <c r="A16" s="5" t="s">
        <v>92</v>
      </c>
      <c r="B16" s="3" t="s">
        <v>93</v>
      </c>
      <c r="C16" s="70" t="s">
        <v>94</v>
      </c>
      <c r="G16" s="85"/>
      <c r="H16" s="5" t="s">
        <v>92</v>
      </c>
      <c r="I16" s="3" t="s">
        <v>93</v>
      </c>
      <c r="J16" s="70" t="s">
        <v>94</v>
      </c>
      <c r="N16" s="85"/>
      <c r="O16" s="5" t="s">
        <v>92</v>
      </c>
      <c r="P16" s="3" t="s">
        <v>93</v>
      </c>
      <c r="Q16" s="70" t="s">
        <v>94</v>
      </c>
      <c r="U16" s="85"/>
      <c r="V16" s="5" t="s">
        <v>92</v>
      </c>
      <c r="W16" s="3" t="s">
        <v>93</v>
      </c>
      <c r="X16" s="70" t="s">
        <v>94</v>
      </c>
      <c r="AB16" s="85"/>
      <c r="AC16" s="5" t="s">
        <v>92</v>
      </c>
      <c r="AD16" s="3" t="s">
        <v>93</v>
      </c>
      <c r="AE16" s="70" t="s">
        <v>94</v>
      </c>
      <c r="AI16" s="85"/>
      <c r="AJ16" s="5" t="s">
        <v>92</v>
      </c>
      <c r="AK16" s="3" t="s">
        <v>93</v>
      </c>
      <c r="AL16" s="70" t="s">
        <v>94</v>
      </c>
      <c r="AP16" s="85"/>
    </row>
    <row r="17" spans="1:42" ht="17" thickBot="1" x14ac:dyDescent="0.25">
      <c r="A17" s="72">
        <f>_xlfn.VAR.S(B3:B9)</f>
        <v>6.5029165272078671E-4</v>
      </c>
      <c r="B17" s="73">
        <f>_xlfn.VAR.S(D3:D9)</f>
        <v>1.4518383412964511E-4</v>
      </c>
      <c r="C17" s="74">
        <f>_xlfn.VAR.S(F3:F9)</f>
        <v>9.130721192964759E-5</v>
      </c>
      <c r="G17" s="86"/>
      <c r="H17" s="72">
        <f>_xlfn.VAR.S(I3:I9)</f>
        <v>4.6475055349349814E-3</v>
      </c>
      <c r="I17" s="73">
        <f>_xlfn.VAR.S(K3:K9)</f>
        <v>1.8331249169673903E-4</v>
      </c>
      <c r="J17" s="74">
        <f>_xlfn.VAR.S(M3:M9)</f>
        <v>3.8893494208629668E-4</v>
      </c>
      <c r="N17" s="85"/>
      <c r="O17" s="72">
        <f>_xlfn.VAR.S(P3:P9)</f>
        <v>6.0284495525983006E-4</v>
      </c>
      <c r="P17" s="73">
        <f>_xlfn.VAR.S(R3:R9)</f>
        <v>5.0766367383555294E-5</v>
      </c>
      <c r="Q17" s="74">
        <f>_xlfn.VAR.S(T3:T9)</f>
        <v>4.5429462359044176E-4</v>
      </c>
      <c r="U17" s="85"/>
      <c r="V17" s="72">
        <f>_xlfn.VAR.S(W3:W9)</f>
        <v>1.622958955753558E-3</v>
      </c>
      <c r="W17" s="73">
        <f>_xlfn.VAR.S(Y3:Y9)</f>
        <v>3.8834065644409617E-4</v>
      </c>
      <c r="X17" s="74">
        <f>_xlfn.VAR.S(AA3:AA9)</f>
        <v>1.8214932028005522E-3</v>
      </c>
      <c r="AB17" s="85"/>
      <c r="AC17" s="72">
        <f>_xlfn.VAR.S(AD3:AD9)</f>
        <v>7.3207649486052107E-4</v>
      </c>
      <c r="AD17" s="73">
        <f>_xlfn.VAR.S(AF3:AF9)</f>
        <v>8.8501659227441555E-5</v>
      </c>
      <c r="AE17" s="74">
        <f>_xlfn.VAR.S(AH3:AH9)</f>
        <v>1.0573269197478123E-3</v>
      </c>
      <c r="AI17" s="85"/>
      <c r="AJ17" s="72">
        <f>_xlfn.VAR.S(AK3:AK9)</f>
        <v>9.6549941853052434E-4</v>
      </c>
      <c r="AK17" s="73">
        <f>_xlfn.VAR.S(AM3:AM9)</f>
        <v>8.6261315047149508E-5</v>
      </c>
      <c r="AL17" s="74">
        <f>_xlfn.VAR.S(AO3:AO9)</f>
        <v>4.1479452087583916E-4</v>
      </c>
      <c r="AP17" s="85"/>
    </row>
    <row r="18" spans="1:42" ht="17" thickBot="1" x14ac:dyDescent="0.25">
      <c r="G18" s="85"/>
      <c r="N18" s="85"/>
      <c r="U18" s="85"/>
      <c r="AB18" s="85"/>
      <c r="AI18" s="85"/>
      <c r="AP18" s="85"/>
    </row>
    <row r="19" spans="1:42" s="137" customFormat="1" ht="17" thickBot="1" x14ac:dyDescent="0.25">
      <c r="A19" s="193" t="s">
        <v>104</v>
      </c>
      <c r="B19" s="194"/>
      <c r="C19" s="194"/>
      <c r="D19" s="195"/>
      <c r="E19"/>
      <c r="F19"/>
      <c r="G19" s="85"/>
      <c r="H19" s="193" t="s">
        <v>108</v>
      </c>
      <c r="I19" s="194"/>
      <c r="J19" s="194"/>
      <c r="K19" s="195"/>
      <c r="L19"/>
      <c r="M19"/>
      <c r="N19" s="85"/>
      <c r="O19" s="215" t="s">
        <v>113</v>
      </c>
      <c r="P19" s="216"/>
      <c r="Q19" s="216"/>
      <c r="R19" s="217"/>
      <c r="U19" s="138"/>
      <c r="V19" s="215" t="s">
        <v>119</v>
      </c>
      <c r="W19" s="216"/>
      <c r="X19" s="216"/>
      <c r="Y19" s="217"/>
      <c r="AB19" s="138"/>
      <c r="AC19" s="215" t="s">
        <v>145</v>
      </c>
      <c r="AD19" s="216"/>
      <c r="AE19" s="216"/>
      <c r="AF19" s="217"/>
      <c r="AI19" s="138"/>
      <c r="AJ19" s="215" t="s">
        <v>125</v>
      </c>
      <c r="AK19" s="216"/>
      <c r="AL19" s="216"/>
      <c r="AM19" s="217"/>
      <c r="AP19" s="138"/>
    </row>
    <row r="20" spans="1:42" s="137" customFormat="1" ht="17" thickBot="1" x14ac:dyDescent="0.25">
      <c r="A20" s="134">
        <v>2019</v>
      </c>
      <c r="B20" s="121" t="s">
        <v>196</v>
      </c>
      <c r="C20" s="121" t="s">
        <v>197</v>
      </c>
      <c r="D20" s="121" t="s">
        <v>198</v>
      </c>
      <c r="E20"/>
      <c r="F20"/>
      <c r="G20" s="85"/>
      <c r="H20" s="134">
        <v>2020</v>
      </c>
      <c r="I20" s="121" t="s">
        <v>196</v>
      </c>
      <c r="J20" s="121" t="s">
        <v>197</v>
      </c>
      <c r="K20" s="121" t="s">
        <v>198</v>
      </c>
      <c r="L20"/>
      <c r="M20"/>
      <c r="N20" s="85"/>
      <c r="O20" s="139">
        <v>2021</v>
      </c>
      <c r="P20" s="140" t="s">
        <v>196</v>
      </c>
      <c r="Q20" s="140" t="s">
        <v>197</v>
      </c>
      <c r="R20" s="140" t="s">
        <v>198</v>
      </c>
      <c r="U20" s="138"/>
      <c r="V20" s="154">
        <v>2022</v>
      </c>
      <c r="W20" s="154" t="s">
        <v>196</v>
      </c>
      <c r="X20" s="154" t="s">
        <v>197</v>
      </c>
      <c r="Y20" s="154" t="s">
        <v>198</v>
      </c>
      <c r="Z20" s="148"/>
      <c r="AA20" s="148"/>
      <c r="AB20" s="153"/>
      <c r="AC20" s="154">
        <v>2023</v>
      </c>
      <c r="AD20" s="154" t="s">
        <v>196</v>
      </c>
      <c r="AE20" s="154" t="s">
        <v>197</v>
      </c>
      <c r="AF20" s="154" t="s">
        <v>198</v>
      </c>
      <c r="AG20" s="148"/>
      <c r="AH20" s="148"/>
      <c r="AI20" s="153"/>
      <c r="AJ20" s="155" t="s">
        <v>199</v>
      </c>
      <c r="AK20" s="156" t="s">
        <v>196</v>
      </c>
      <c r="AL20" s="156" t="s">
        <v>197</v>
      </c>
      <c r="AM20" s="156" t="s">
        <v>198</v>
      </c>
      <c r="AP20" s="138"/>
    </row>
    <row r="21" spans="1:42" s="137" customFormat="1" x14ac:dyDescent="0.2">
      <c r="A21" s="51" t="s">
        <v>98</v>
      </c>
      <c r="B21" s="75">
        <f>ABS((A13-B13)/SQRT((A17/7)+(B17/7)))</f>
        <v>2.4541561755931993</v>
      </c>
      <c r="C21" s="75">
        <f>ABS((A13-C13)/SQRT((A17/7)+(C17/7)))</f>
        <v>1.1887554125427608</v>
      </c>
      <c r="D21" s="76">
        <f>ABS((B13-C13)/SQRT((B17/7)+(C17/7)))</f>
        <v>2.3959068199206421</v>
      </c>
      <c r="E21"/>
      <c r="F21"/>
      <c r="G21" s="85"/>
      <c r="H21" s="51" t="s">
        <v>98</v>
      </c>
      <c r="I21" s="75">
        <f>ABS((H13-I13)/SQRT((H17/7)+(I17/7)))</f>
        <v>2.8016694359636132</v>
      </c>
      <c r="J21" s="75">
        <f>ABS((H13-J13)/SQRT((H17/7)+(J17/7)))</f>
        <v>2.0829853270501433</v>
      </c>
      <c r="K21" s="76">
        <f>ABS((I13-J13)/SQRT((I17/7)+(J17/7)))</f>
        <v>1.960664454013646</v>
      </c>
      <c r="L21"/>
      <c r="M21"/>
      <c r="N21" s="85"/>
      <c r="O21" s="141" t="s">
        <v>98</v>
      </c>
      <c r="P21" s="142">
        <f>ABS((O13-P13)/SQRT((O17/7)+(P17/7)))</f>
        <v>2.3849508166379043</v>
      </c>
      <c r="Q21" s="142">
        <f>ABS((O13-Q13)/SQRT((O17/7)+(Q17/7)))</f>
        <v>0.79140118473684051</v>
      </c>
      <c r="R21" s="143">
        <f>ABS((P13-Q13)/SQRT((P17/7)+(Q17/7)))</f>
        <v>3.8580710199292541</v>
      </c>
      <c r="U21" s="138"/>
      <c r="V21" s="141" t="s">
        <v>98</v>
      </c>
      <c r="W21" s="142">
        <f>ABS((V13-W13)/SQRT((V17/7)+(W17/7)))</f>
        <v>1.2571778520842953</v>
      </c>
      <c r="X21" s="142">
        <f>ABS((V13-X13)/SQRT((V17/7)+(X17/7)))</f>
        <v>1.2507024791660903</v>
      </c>
      <c r="Y21" s="143">
        <f>ABS((W13-X13)/SQRT((W17/7)+(X17/7)))</f>
        <v>2.76084811021195</v>
      </c>
      <c r="AB21" s="138"/>
      <c r="AC21" s="141" t="s">
        <v>98</v>
      </c>
      <c r="AD21" s="142">
        <f>ABS((AC13-AD13)/(SQRT((AC17/7)+(AD17/7))))</f>
        <v>1.7167958977623874</v>
      </c>
      <c r="AE21" s="142">
        <f>ABS((AC13-AE13)/SQRT((AC17/7)+(AE17/7)))</f>
        <v>1.3023175996788061</v>
      </c>
      <c r="AF21" s="143">
        <f>ABS((AD13-AE13)/SQRT((AD17/7)+(AE17/7)))</f>
        <v>3.0803067852847281</v>
      </c>
      <c r="AI21" s="138"/>
      <c r="AJ21" s="141" t="s">
        <v>98</v>
      </c>
      <c r="AK21" s="142">
        <f>ABS((AJ13-AK13)/SQRT((AJ17/7)+(AK17/7)))</f>
        <v>2.6547450717589269</v>
      </c>
      <c r="AL21" s="142">
        <f>ABS((AJ13-AL13)/SQRT((AJ17/7)+(AL17/7)))</f>
        <v>0.13982132649853884</v>
      </c>
      <c r="AM21" s="143">
        <f>ABS((AK13-AL13)/SQRT((AK17/7)+(AL17/7)))</f>
        <v>3.614187973593594</v>
      </c>
      <c r="AP21" s="138"/>
    </row>
    <row r="22" spans="1:42" s="137" customFormat="1" x14ac:dyDescent="0.2">
      <c r="A22" s="51" t="s">
        <v>84</v>
      </c>
      <c r="B22" s="77">
        <f>((A17/7)+(B17)/7)^2/(((A17/7)^2/(7-1))+((B17/7)^2/(7-1)))</f>
        <v>8.5519150436481137</v>
      </c>
      <c r="C22" s="77">
        <f>((A17/7)+(C17)/7)^2/(((A17/7)^2/(7-1))+((C17/7)^2/(7-1)))</f>
        <v>7.6523399306715749</v>
      </c>
      <c r="D22" s="78">
        <f>((B17/7)+(C17)/7)^2/(((B17/7)^2/(7-1))+((C17/7)^2/(7-1)))</f>
        <v>11.407923381728969</v>
      </c>
      <c r="E22"/>
      <c r="F22"/>
      <c r="G22" s="85"/>
      <c r="H22" s="51" t="s">
        <v>84</v>
      </c>
      <c r="I22" s="77">
        <f>((H17/7)+(I17)/7)^2/(((H17/7)^2/(7-1))+((I17/7)^2/(7-1)))</f>
        <v>6.4725831747074167</v>
      </c>
      <c r="J22" s="77">
        <f>((H17/7)+(J17)/7)^2/(((H17/7)^2/(7-1))+((J17/7)^2/(7-1)))</f>
        <v>6.9972575196262943</v>
      </c>
      <c r="K22" s="78">
        <f>((I17/7)+(J17)/7)^2/(((I17/7)^2/(7-1))+((J17/7)^2/(7-1)))</f>
        <v>10.627801927818782</v>
      </c>
      <c r="L22"/>
      <c r="M22"/>
      <c r="N22" s="85"/>
      <c r="O22" s="141" t="s">
        <v>84</v>
      </c>
      <c r="P22" s="144">
        <f>((O17/7)+(P17)/7)^2/(((O17/7)^2/(7-1))+((P17/7)^2/(7-1)))</f>
        <v>7.003420000179279</v>
      </c>
      <c r="Q22" s="144">
        <f>((O17/7)+(Q17)/7)^2/(((O17/7)^2/(7-1))+((Q17/7)^2/(7-1)))</f>
        <v>11.767634442775629</v>
      </c>
      <c r="R22" s="145">
        <f>((P17/7)+(Q17)/7)^2/(((P17/7)^2/(7-1))+((Q17/7)^2/(7-1)))</f>
        <v>7.3244331693964266</v>
      </c>
      <c r="U22" s="138"/>
      <c r="V22" s="141" t="s">
        <v>84</v>
      </c>
      <c r="W22" s="144">
        <f>((V17/7)+(W17)/7)^2/(((V17/7)^2/(7-1))+((W17/7)^2/(7-1)))</f>
        <v>8.7158574571394478</v>
      </c>
      <c r="X22" s="144">
        <f>((V17/7)+(X17)/7)^2/(((V17/7)^2/(7-1))+((X17/7)^2/(7-1)))</f>
        <v>11.960265169876971</v>
      </c>
      <c r="Y22" s="145">
        <f>((W17/7)+(X17)/7)^2/(((W17/7)^2/(7-1))+((X17/7)^2/(7-1)))</f>
        <v>8.4471561835079676</v>
      </c>
      <c r="AB22" s="138"/>
      <c r="AC22" s="141" t="s">
        <v>84</v>
      </c>
      <c r="AD22" s="144">
        <f>((AC17/7)+(AD17)/7)^2/(((AC17/7)^2/(7-1))+((AD17/7)^2/(7-1)))</f>
        <v>7.4297991872781086</v>
      </c>
      <c r="AE22" s="144">
        <f>((AC17/7)+(AE17)/7)^2/(((AC17/7)^2/(7-1))+((AE17/7)^2/(7-1)))</f>
        <v>11.616218535782297</v>
      </c>
      <c r="AF22" s="145">
        <f>((AD17/7)+(AE17)/7)^2/(((AD17/7)^2/(7-1))+((AE17/7)^2/(7-1)))</f>
        <v>6.9974501799191415</v>
      </c>
      <c r="AI22" s="138"/>
      <c r="AJ22" s="141" t="s">
        <v>84</v>
      </c>
      <c r="AK22" s="144">
        <f>((AJ17/7)+(AK17)/7)^2/(((AJ17/7)^2/(7-1))+((AK17/7)^2/(7-1)))</f>
        <v>7.0636344556535455</v>
      </c>
      <c r="AL22" s="144">
        <f>((AJ17/7)+(AL17)/7)^2/(((AJ17/7)^2/(7-1))+((AL17/7)^2/(7-1)))</f>
        <v>10.35212513797271</v>
      </c>
      <c r="AM22" s="145">
        <f>((AK17/7)+(AL17)/7)^2/(((AK17/7)^2/(7-1))+((AL17/7)^2/(7-1)))</f>
        <v>8.3920857545685426</v>
      </c>
      <c r="AP22" s="138"/>
    </row>
    <row r="23" spans="1:42" s="137" customFormat="1" x14ac:dyDescent="0.2">
      <c r="A23" s="51" t="s">
        <v>95</v>
      </c>
      <c r="B23" s="79">
        <v>9</v>
      </c>
      <c r="C23" s="79">
        <v>8</v>
      </c>
      <c r="D23" s="80">
        <v>11</v>
      </c>
      <c r="E23"/>
      <c r="F23"/>
      <c r="G23" s="85"/>
      <c r="H23" s="51" t="s">
        <v>95</v>
      </c>
      <c r="I23" s="79">
        <v>6</v>
      </c>
      <c r="J23" s="79">
        <v>7</v>
      </c>
      <c r="K23" s="80">
        <v>11</v>
      </c>
      <c r="L23"/>
      <c r="M23"/>
      <c r="N23" s="85"/>
      <c r="O23" s="141" t="s">
        <v>95</v>
      </c>
      <c r="P23" s="146">
        <v>7</v>
      </c>
      <c r="Q23" s="146">
        <v>12</v>
      </c>
      <c r="R23" s="147">
        <v>7</v>
      </c>
      <c r="U23" s="138"/>
      <c r="V23" s="141" t="s">
        <v>95</v>
      </c>
      <c r="W23" s="146">
        <v>9</v>
      </c>
      <c r="X23" s="146">
        <v>12</v>
      </c>
      <c r="Y23" s="147">
        <v>8</v>
      </c>
      <c r="AB23" s="138"/>
      <c r="AC23" s="141" t="s">
        <v>95</v>
      </c>
      <c r="AD23" s="146">
        <v>7</v>
      </c>
      <c r="AE23" s="146">
        <v>12</v>
      </c>
      <c r="AF23" s="147">
        <v>7</v>
      </c>
      <c r="AI23" s="138"/>
      <c r="AJ23" s="141" t="s">
        <v>95</v>
      </c>
      <c r="AK23" s="146">
        <v>7</v>
      </c>
      <c r="AL23" s="146">
        <v>10</v>
      </c>
      <c r="AM23" s="147">
        <v>8</v>
      </c>
      <c r="AP23" s="138"/>
    </row>
    <row r="24" spans="1:42" s="137" customFormat="1" x14ac:dyDescent="0.2">
      <c r="A24" s="51" t="s">
        <v>96</v>
      </c>
      <c r="B24" s="218">
        <v>0.05</v>
      </c>
      <c r="C24" s="218"/>
      <c r="D24" s="219"/>
      <c r="E24"/>
      <c r="F24"/>
      <c r="G24" s="85"/>
      <c r="H24" s="51" t="s">
        <v>96</v>
      </c>
      <c r="I24" s="218">
        <v>0.05</v>
      </c>
      <c r="J24" s="218"/>
      <c r="K24" s="219"/>
      <c r="L24"/>
      <c r="M24"/>
      <c r="N24" s="85"/>
      <c r="O24" s="141" t="s">
        <v>96</v>
      </c>
      <c r="P24" s="213">
        <v>0.05</v>
      </c>
      <c r="Q24" s="213"/>
      <c r="R24" s="214"/>
      <c r="U24" s="138"/>
      <c r="V24" s="141" t="s">
        <v>96</v>
      </c>
      <c r="W24" s="213">
        <v>0.05</v>
      </c>
      <c r="X24" s="213"/>
      <c r="Y24" s="214"/>
      <c r="AB24" s="138"/>
      <c r="AC24" s="141" t="s">
        <v>96</v>
      </c>
      <c r="AD24" s="213">
        <v>0.05</v>
      </c>
      <c r="AE24" s="213"/>
      <c r="AF24" s="214"/>
      <c r="AI24" s="138"/>
      <c r="AJ24" s="141" t="s">
        <v>96</v>
      </c>
      <c r="AK24" s="213">
        <v>0.05</v>
      </c>
      <c r="AL24" s="213"/>
      <c r="AM24" s="214"/>
      <c r="AP24" s="138"/>
    </row>
    <row r="25" spans="1:42" s="137" customFormat="1" x14ac:dyDescent="0.2">
      <c r="A25" s="51" t="s">
        <v>99</v>
      </c>
      <c r="B25" s="3">
        <v>2.262</v>
      </c>
      <c r="C25" s="3">
        <v>2.306</v>
      </c>
      <c r="D25" s="70">
        <v>2.2010000000000001</v>
      </c>
      <c r="E25" s="3"/>
      <c r="F25"/>
      <c r="G25" s="85"/>
      <c r="H25" s="51" t="s">
        <v>99</v>
      </c>
      <c r="I25" s="3">
        <v>2.4470000000000001</v>
      </c>
      <c r="J25" s="3">
        <v>2.3650000000000002</v>
      </c>
      <c r="K25" s="70">
        <v>2.2010000000000001</v>
      </c>
      <c r="L25"/>
      <c r="M25"/>
      <c r="N25" s="85"/>
      <c r="O25" s="141" t="s">
        <v>99</v>
      </c>
      <c r="P25" s="148">
        <v>2.3650000000000002</v>
      </c>
      <c r="Q25" s="148">
        <v>2.1789999999999998</v>
      </c>
      <c r="R25" s="149">
        <v>2.3650000000000002</v>
      </c>
      <c r="U25" s="138"/>
      <c r="V25" s="141" t="s">
        <v>99</v>
      </c>
      <c r="W25" s="148">
        <v>2.262</v>
      </c>
      <c r="X25" s="148">
        <v>2.1789999999999998</v>
      </c>
      <c r="Y25" s="149">
        <v>2.306</v>
      </c>
      <c r="AB25" s="138"/>
      <c r="AC25" s="141" t="s">
        <v>99</v>
      </c>
      <c r="AD25" s="149">
        <v>2.3650000000000002</v>
      </c>
      <c r="AE25" s="148">
        <v>2.1789999999999998</v>
      </c>
      <c r="AF25" s="149">
        <v>2.3650000000000002</v>
      </c>
      <c r="AI25" s="138"/>
      <c r="AJ25" s="141" t="s">
        <v>99</v>
      </c>
      <c r="AK25" s="148">
        <v>2.3650000000000002</v>
      </c>
      <c r="AL25" s="148">
        <v>2.2280000000000002</v>
      </c>
      <c r="AM25" s="149">
        <v>2.306</v>
      </c>
      <c r="AP25" s="138"/>
    </row>
    <row r="26" spans="1:42" s="137" customFormat="1" ht="17" thickBot="1" x14ac:dyDescent="0.25">
      <c r="A26" s="51" t="s">
        <v>97</v>
      </c>
      <c r="B26" s="81">
        <f>B21-B25</f>
        <v>0.19215617559319931</v>
      </c>
      <c r="C26" s="81">
        <f t="shared" ref="C26:D26" si="1">C21-C25</f>
        <v>-1.1172445874572392</v>
      </c>
      <c r="D26" s="82">
        <f t="shared" si="1"/>
        <v>0.19490681992064207</v>
      </c>
      <c r="E26"/>
      <c r="F26"/>
      <c r="G26" s="85"/>
      <c r="H26" s="52" t="s">
        <v>97</v>
      </c>
      <c r="I26" s="83">
        <f>I21-I25</f>
        <v>0.35466943596361311</v>
      </c>
      <c r="J26" s="83">
        <f t="shared" ref="J26:K26" si="2">J21-J25</f>
        <v>-0.28201467294985694</v>
      </c>
      <c r="K26" s="84">
        <f t="shared" si="2"/>
        <v>-0.24033554598635409</v>
      </c>
      <c r="L26"/>
      <c r="M26"/>
      <c r="N26" s="85"/>
      <c r="O26" s="150" t="s">
        <v>97</v>
      </c>
      <c r="P26" s="151">
        <f>P21-P25</f>
        <v>1.9950816637904101E-2</v>
      </c>
      <c r="Q26" s="151">
        <f t="shared" ref="Q26:R26" si="3">Q21-Q25</f>
        <v>-1.3875988152631593</v>
      </c>
      <c r="R26" s="152">
        <f t="shared" si="3"/>
        <v>1.4930710199292538</v>
      </c>
      <c r="U26" s="138"/>
      <c r="V26" s="150" t="s">
        <v>97</v>
      </c>
      <c r="W26" s="151">
        <f>W21-W25</f>
        <v>-1.0048221479157047</v>
      </c>
      <c r="X26" s="151">
        <f t="shared" ref="X26:Y26" si="4">X21-X25</f>
        <v>-0.92829752083390948</v>
      </c>
      <c r="Y26" s="152">
        <f t="shared" si="4"/>
        <v>0.45484811021194993</v>
      </c>
      <c r="AB26" s="138"/>
      <c r="AC26" s="150" t="s">
        <v>97</v>
      </c>
      <c r="AD26" s="151">
        <f>AD21-AD25</f>
        <v>-0.64820410223761282</v>
      </c>
      <c r="AE26" s="151">
        <f t="shared" ref="AE26:AF26" si="5">AE21-AE25</f>
        <v>-0.87668240032119371</v>
      </c>
      <c r="AF26" s="152">
        <f t="shared" si="5"/>
        <v>0.71530678528472791</v>
      </c>
      <c r="AI26" s="138"/>
      <c r="AJ26" s="150" t="s">
        <v>97</v>
      </c>
      <c r="AK26" s="151">
        <f>AK21-AK25</f>
        <v>0.28974507175892672</v>
      </c>
      <c r="AL26" s="151">
        <f t="shared" ref="AL26:AM26" si="6">AL21-AL25</f>
        <v>-2.0881786735014614</v>
      </c>
      <c r="AM26" s="152">
        <f t="shared" si="6"/>
        <v>1.308187973593594</v>
      </c>
      <c r="AP26" s="138"/>
    </row>
    <row r="27" spans="1:42" s="137" customFormat="1" ht="17" thickBot="1" x14ac:dyDescent="0.25">
      <c r="A27" s="223" t="s">
        <v>205</v>
      </c>
      <c r="B27" s="224"/>
      <c r="C27" s="224"/>
      <c r="D27" s="225"/>
      <c r="E27"/>
      <c r="F27"/>
      <c r="G27" s="85"/>
      <c r="H27" s="223" t="s">
        <v>207</v>
      </c>
      <c r="I27" s="224"/>
      <c r="J27" s="224"/>
      <c r="K27" s="225"/>
      <c r="L27"/>
      <c r="M27"/>
      <c r="N27" s="85"/>
      <c r="O27" s="220" t="s">
        <v>205</v>
      </c>
      <c r="P27" s="221"/>
      <c r="Q27" s="221"/>
      <c r="R27" s="222"/>
      <c r="U27" s="138"/>
      <c r="V27" s="220" t="s">
        <v>210</v>
      </c>
      <c r="W27" s="221"/>
      <c r="X27" s="221"/>
      <c r="Y27" s="222"/>
      <c r="AB27" s="138"/>
      <c r="AC27" s="220" t="s">
        <v>210</v>
      </c>
      <c r="AD27" s="221"/>
      <c r="AE27" s="221"/>
      <c r="AF27" s="222"/>
      <c r="AI27" s="138"/>
      <c r="AJ27" s="220" t="s">
        <v>212</v>
      </c>
      <c r="AK27" s="221"/>
      <c r="AL27" s="221"/>
      <c r="AM27" s="222"/>
      <c r="AP27" s="138"/>
    </row>
    <row r="28" spans="1:42" s="137" customFormat="1" ht="17" thickBot="1" x14ac:dyDescent="0.25">
      <c r="A28" s="223" t="s">
        <v>206</v>
      </c>
      <c r="B28" s="224"/>
      <c r="C28" s="224"/>
      <c r="D28" s="225"/>
      <c r="E28"/>
      <c r="F28"/>
      <c r="G28" s="85"/>
      <c r="H28" s="223" t="s">
        <v>208</v>
      </c>
      <c r="I28" s="224"/>
      <c r="J28" s="224"/>
      <c r="K28" s="225"/>
      <c r="L28"/>
      <c r="M28"/>
      <c r="N28" s="85"/>
      <c r="O28" s="226" t="s">
        <v>209</v>
      </c>
      <c r="P28" s="221"/>
      <c r="Q28" s="221"/>
      <c r="R28" s="222"/>
      <c r="U28" s="138"/>
      <c r="V28" s="226" t="s">
        <v>211</v>
      </c>
      <c r="W28" s="221"/>
      <c r="X28" s="221"/>
      <c r="Y28" s="222"/>
      <c r="AB28" s="138"/>
      <c r="AC28" s="226" t="s">
        <v>211</v>
      </c>
      <c r="AD28" s="221"/>
      <c r="AE28" s="221"/>
      <c r="AF28" s="222"/>
      <c r="AI28" s="138"/>
      <c r="AJ28" s="220" t="s">
        <v>213</v>
      </c>
      <c r="AK28" s="221"/>
      <c r="AL28" s="221"/>
      <c r="AM28" s="222"/>
      <c r="AP28" s="138"/>
    </row>
    <row r="29" spans="1:42" x14ac:dyDescent="0.2">
      <c r="G29" s="85"/>
      <c r="N29" s="85"/>
      <c r="U29" s="85"/>
      <c r="AB29" s="85"/>
      <c r="AI29" s="85"/>
      <c r="AP29" s="85"/>
    </row>
    <row r="30" spans="1:42" x14ac:dyDescent="0.2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</row>
    <row r="31" spans="1:42" x14ac:dyDescent="0.2">
      <c r="A31" t="s">
        <v>164</v>
      </c>
    </row>
    <row r="32" spans="1:42" x14ac:dyDescent="0.2">
      <c r="A32" t="s">
        <v>165</v>
      </c>
    </row>
    <row r="33" spans="1:3" x14ac:dyDescent="0.2">
      <c r="A33" t="s">
        <v>166</v>
      </c>
      <c r="C33" s="71"/>
    </row>
    <row r="36" spans="1:3" x14ac:dyDescent="0.2">
      <c r="A36" t="s">
        <v>167</v>
      </c>
    </row>
    <row r="37" spans="1:3" x14ac:dyDescent="0.2">
      <c r="A37" t="s">
        <v>168</v>
      </c>
    </row>
    <row r="38" spans="1:3" x14ac:dyDescent="0.2">
      <c r="A38" t="s">
        <v>169</v>
      </c>
    </row>
    <row r="40" spans="1:3" x14ac:dyDescent="0.2">
      <c r="A40" t="s">
        <v>170</v>
      </c>
    </row>
    <row r="41" spans="1:3" x14ac:dyDescent="0.2">
      <c r="A41" t="s">
        <v>171</v>
      </c>
    </row>
    <row r="43" spans="1:3" x14ac:dyDescent="0.2">
      <c r="A43" t="s">
        <v>180</v>
      </c>
    </row>
  </sheetData>
  <mergeCells count="48">
    <mergeCell ref="AJ28:AM28"/>
    <mergeCell ref="A27:D27"/>
    <mergeCell ref="H27:K27"/>
    <mergeCell ref="O27:R27"/>
    <mergeCell ref="V27:Y27"/>
    <mergeCell ref="AC27:AF27"/>
    <mergeCell ref="AJ27:AM27"/>
    <mergeCell ref="A28:D28"/>
    <mergeCell ref="H28:K28"/>
    <mergeCell ref="O28:R28"/>
    <mergeCell ref="V28:Y28"/>
    <mergeCell ref="AC28:AF28"/>
    <mergeCell ref="AK24:AM24"/>
    <mergeCell ref="A19:D19"/>
    <mergeCell ref="H19:K19"/>
    <mergeCell ref="O19:R19"/>
    <mergeCell ref="V19:Y19"/>
    <mergeCell ref="AC19:AF19"/>
    <mergeCell ref="AJ19:AM19"/>
    <mergeCell ref="B24:D24"/>
    <mergeCell ref="I24:K24"/>
    <mergeCell ref="P24:R24"/>
    <mergeCell ref="W24:Y24"/>
    <mergeCell ref="AD24:AF24"/>
    <mergeCell ref="A15:C15"/>
    <mergeCell ref="H15:J15"/>
    <mergeCell ref="O15:Q15"/>
    <mergeCell ref="V15:X15"/>
    <mergeCell ref="AC15:AE15"/>
    <mergeCell ref="AJ15:AL15"/>
    <mergeCell ref="V11:X11"/>
    <mergeCell ref="Y11:AA11"/>
    <mergeCell ref="AC11:AE11"/>
    <mergeCell ref="AF11:AH11"/>
    <mergeCell ref="AJ11:AL11"/>
    <mergeCell ref="AM11:AO11"/>
    <mergeCell ref="A11:C11"/>
    <mergeCell ref="D11:F11"/>
    <mergeCell ref="H11:J11"/>
    <mergeCell ref="K11:M11"/>
    <mergeCell ref="O11:Q11"/>
    <mergeCell ref="R11:T11"/>
    <mergeCell ref="AJ1:AO1"/>
    <mergeCell ref="A1:F1"/>
    <mergeCell ref="H1:M1"/>
    <mergeCell ref="O1:T1"/>
    <mergeCell ref="V1:AA1"/>
    <mergeCell ref="AC1:A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B6E7-0DCB-014F-ABE3-2CEBD7E83E1A}">
  <dimension ref="A1:AP43"/>
  <sheetViews>
    <sheetView topLeftCell="I1" workbookViewId="0">
      <selection activeCell="F23" sqref="F23"/>
    </sheetView>
  </sheetViews>
  <sheetFormatPr baseColWidth="10" defaultRowHeight="16" x14ac:dyDescent="0.2"/>
  <cols>
    <col min="1" max="1" width="18.33203125" style="137" customWidth="1"/>
    <col min="2" max="4" width="14.1640625" style="137" customWidth="1"/>
    <col min="5" max="5" width="13.33203125" style="137" customWidth="1"/>
    <col min="6" max="6" width="11.6640625" style="137" bestFit="1" customWidth="1"/>
    <col min="7" max="7" width="2.6640625" style="137" customWidth="1"/>
    <col min="8" max="8" width="18.33203125" style="137" customWidth="1"/>
    <col min="9" max="11" width="15.83203125" style="137" customWidth="1"/>
    <col min="12" max="13" width="13.33203125" style="137" customWidth="1"/>
    <col min="14" max="14" width="2.6640625" style="137" customWidth="1"/>
    <col min="15" max="15" width="18.33203125" style="137" customWidth="1"/>
    <col min="16" max="18" width="14.1640625" style="137" customWidth="1"/>
    <col min="19" max="20" width="13.33203125" style="137" customWidth="1"/>
    <col min="21" max="21" width="2.6640625" style="137" customWidth="1"/>
    <col min="22" max="22" width="17.83203125" style="137" customWidth="1"/>
    <col min="23" max="23" width="14.1640625" style="137" bestFit="1" customWidth="1"/>
    <col min="24" max="24" width="15.1640625" style="137" customWidth="1"/>
    <col min="25" max="27" width="13.33203125" style="137" customWidth="1"/>
    <col min="28" max="28" width="2.6640625" style="137" customWidth="1"/>
    <col min="29" max="29" width="18.33203125" style="137" customWidth="1"/>
    <col min="30" max="32" width="14.1640625" style="137" customWidth="1"/>
    <col min="33" max="34" width="13.33203125" style="137" customWidth="1"/>
    <col min="35" max="35" width="2.6640625" style="137" customWidth="1"/>
    <col min="36" max="36" width="18.33203125" style="137" customWidth="1"/>
    <col min="37" max="39" width="14.1640625" style="137" customWidth="1"/>
    <col min="40" max="41" width="13.33203125" style="137" customWidth="1"/>
    <col min="42" max="42" width="2.6640625" style="137" customWidth="1"/>
    <col min="43" max="16384" width="10.83203125" style="137"/>
  </cols>
  <sheetData>
    <row r="1" spans="1:42" ht="17" thickBot="1" x14ac:dyDescent="0.25">
      <c r="A1" s="215" t="s">
        <v>91</v>
      </c>
      <c r="B1" s="216"/>
      <c r="C1" s="216"/>
      <c r="D1" s="216"/>
      <c r="E1" s="216"/>
      <c r="F1" s="217"/>
      <c r="G1" s="138"/>
      <c r="H1" s="215" t="s">
        <v>100</v>
      </c>
      <c r="I1" s="216"/>
      <c r="J1" s="216"/>
      <c r="K1" s="216"/>
      <c r="L1" s="216"/>
      <c r="M1" s="217"/>
      <c r="N1" s="138"/>
      <c r="O1" s="215" t="s">
        <v>109</v>
      </c>
      <c r="P1" s="216"/>
      <c r="Q1" s="216"/>
      <c r="R1" s="216"/>
      <c r="S1" s="216"/>
      <c r="T1" s="217"/>
      <c r="U1" s="138"/>
      <c r="V1" s="215" t="s">
        <v>114</v>
      </c>
      <c r="W1" s="216"/>
      <c r="X1" s="216"/>
      <c r="Y1" s="216"/>
      <c r="Z1" s="216"/>
      <c r="AA1" s="217"/>
      <c r="AB1" s="138"/>
      <c r="AC1" s="215" t="s">
        <v>120</v>
      </c>
      <c r="AD1" s="216"/>
      <c r="AE1" s="216"/>
      <c r="AF1" s="216"/>
      <c r="AG1" s="216"/>
      <c r="AH1" s="217"/>
      <c r="AI1" s="138"/>
      <c r="AJ1" s="215" t="s">
        <v>121</v>
      </c>
      <c r="AK1" s="216"/>
      <c r="AL1" s="216"/>
      <c r="AM1" s="216"/>
      <c r="AN1" s="216"/>
      <c r="AO1" s="217"/>
    </row>
    <row r="2" spans="1:42" x14ac:dyDescent="0.2">
      <c r="A2" s="159" t="s">
        <v>85</v>
      </c>
      <c r="B2" s="148" t="s">
        <v>86</v>
      </c>
      <c r="C2" s="148" t="s">
        <v>87</v>
      </c>
      <c r="D2" s="148" t="s">
        <v>88</v>
      </c>
      <c r="E2" s="148" t="s">
        <v>89</v>
      </c>
      <c r="F2" s="149" t="s">
        <v>90</v>
      </c>
      <c r="G2" s="138"/>
      <c r="H2" s="159" t="s">
        <v>85</v>
      </c>
      <c r="I2" s="148" t="s">
        <v>86</v>
      </c>
      <c r="J2" s="148" t="s">
        <v>87</v>
      </c>
      <c r="K2" s="148" t="s">
        <v>88</v>
      </c>
      <c r="L2" s="148" t="s">
        <v>89</v>
      </c>
      <c r="M2" s="149" t="s">
        <v>90</v>
      </c>
      <c r="N2" s="138"/>
      <c r="O2" s="159" t="s">
        <v>85</v>
      </c>
      <c r="P2" s="148" t="s">
        <v>86</v>
      </c>
      <c r="Q2" s="148" t="s">
        <v>87</v>
      </c>
      <c r="R2" s="148" t="s">
        <v>88</v>
      </c>
      <c r="S2" s="148" t="s">
        <v>89</v>
      </c>
      <c r="T2" s="149" t="s">
        <v>90</v>
      </c>
      <c r="U2" s="138"/>
      <c r="V2" s="159" t="s">
        <v>85</v>
      </c>
      <c r="W2" s="148" t="s">
        <v>86</v>
      </c>
      <c r="X2" s="148" t="s">
        <v>87</v>
      </c>
      <c r="Y2" s="148" t="s">
        <v>88</v>
      </c>
      <c r="Z2" s="148" t="s">
        <v>89</v>
      </c>
      <c r="AA2" s="149" t="s">
        <v>90</v>
      </c>
      <c r="AB2" s="138"/>
      <c r="AC2" s="159" t="s">
        <v>85</v>
      </c>
      <c r="AD2" s="148" t="s">
        <v>86</v>
      </c>
      <c r="AE2" s="148" t="s">
        <v>87</v>
      </c>
      <c r="AF2" s="148" t="s">
        <v>88</v>
      </c>
      <c r="AG2" s="148" t="s">
        <v>89</v>
      </c>
      <c r="AH2" s="149" t="s">
        <v>90</v>
      </c>
      <c r="AI2" s="138"/>
      <c r="AJ2" s="159" t="s">
        <v>85</v>
      </c>
      <c r="AK2" s="148" t="s">
        <v>86</v>
      </c>
      <c r="AL2" s="148" t="s">
        <v>87</v>
      </c>
      <c r="AM2" s="148" t="s">
        <v>88</v>
      </c>
      <c r="AN2" s="148" t="s">
        <v>89</v>
      </c>
      <c r="AO2" s="149" t="s">
        <v>90</v>
      </c>
      <c r="AP2" s="138"/>
    </row>
    <row r="3" spans="1:42" x14ac:dyDescent="0.2">
      <c r="A3" s="141" t="s">
        <v>25</v>
      </c>
      <c r="B3" s="160">
        <v>0.33850000000000002</v>
      </c>
      <c r="C3" s="137" t="s">
        <v>14</v>
      </c>
      <c r="D3" s="160">
        <v>0.35399999999999998</v>
      </c>
      <c r="E3" s="137" t="s">
        <v>34</v>
      </c>
      <c r="F3" s="161">
        <v>0.38800000000000001</v>
      </c>
      <c r="G3" s="138"/>
      <c r="H3" s="141" t="s">
        <v>25</v>
      </c>
      <c r="I3" s="162">
        <v>-0.16170000000000001</v>
      </c>
      <c r="J3" s="137" t="s">
        <v>14</v>
      </c>
      <c r="K3" s="162">
        <v>-2.5100000000000001E-2</v>
      </c>
      <c r="L3" s="137" t="s">
        <v>34</v>
      </c>
      <c r="M3" s="163">
        <v>8.2000000000000007E-3</v>
      </c>
      <c r="N3" s="138"/>
      <c r="O3" s="141" t="s">
        <v>25</v>
      </c>
      <c r="P3" s="162">
        <v>0.27079999999999999</v>
      </c>
      <c r="Q3" s="137" t="s">
        <v>14</v>
      </c>
      <c r="R3" s="162">
        <v>0.19309999999999999</v>
      </c>
      <c r="S3" s="137" t="s">
        <v>34</v>
      </c>
      <c r="T3" s="163">
        <v>0.23580000000000001</v>
      </c>
      <c r="U3" s="138"/>
      <c r="V3" s="141" t="s">
        <v>25</v>
      </c>
      <c r="W3" s="162">
        <v>-0.13880000000000001</v>
      </c>
      <c r="X3" s="137" t="s">
        <v>14</v>
      </c>
      <c r="Y3" s="162">
        <v>-0.1394</v>
      </c>
      <c r="Z3" s="137" t="s">
        <v>34</v>
      </c>
      <c r="AA3" s="163">
        <v>-0.17829999999999999</v>
      </c>
      <c r="AB3" s="138"/>
      <c r="AC3" s="141" t="s">
        <v>25</v>
      </c>
      <c r="AD3" s="162">
        <v>0.27910000000000001</v>
      </c>
      <c r="AE3" s="137" t="s">
        <v>14</v>
      </c>
      <c r="AF3" s="162">
        <v>0.1089</v>
      </c>
      <c r="AG3" s="137" t="s">
        <v>34</v>
      </c>
      <c r="AH3" s="163">
        <v>0.13059999999999999</v>
      </c>
      <c r="AI3" s="138"/>
      <c r="AJ3" s="141" t="s">
        <v>25</v>
      </c>
      <c r="AK3" s="162">
        <f>(B3+I3+P3+W3+AD3)/5</f>
        <v>0.11757999999999999</v>
      </c>
      <c r="AL3" s="137" t="s">
        <v>14</v>
      </c>
      <c r="AM3" s="162">
        <f>(D3+K3+R3+Y3+AF3)/5</f>
        <v>9.8300000000000012E-2</v>
      </c>
      <c r="AN3" s="137" t="s">
        <v>34</v>
      </c>
      <c r="AO3" s="163">
        <f>(F3+M3+T3+AA3+AH3)/5</f>
        <v>0.11686000000000001</v>
      </c>
      <c r="AP3" s="138"/>
    </row>
    <row r="4" spans="1:42" x14ac:dyDescent="0.2">
      <c r="A4" s="141" t="s">
        <v>27</v>
      </c>
      <c r="B4" s="160">
        <v>0.2571</v>
      </c>
      <c r="C4" s="137" t="s">
        <v>32</v>
      </c>
      <c r="D4" s="160">
        <v>0.29699999999999999</v>
      </c>
      <c r="E4" s="137" t="s">
        <v>54</v>
      </c>
      <c r="F4" s="161">
        <v>0.34899999999999998</v>
      </c>
      <c r="G4" s="138"/>
      <c r="H4" s="141" t="s">
        <v>27</v>
      </c>
      <c r="I4" s="162">
        <v>-0.28770000000000001</v>
      </c>
      <c r="J4" s="137" t="s">
        <v>32</v>
      </c>
      <c r="K4" s="162">
        <v>-1.09E-2</v>
      </c>
      <c r="L4" s="137" t="s">
        <v>54</v>
      </c>
      <c r="M4" s="163">
        <v>6.9900000000000004E-2</v>
      </c>
      <c r="N4" s="138"/>
      <c r="O4" s="141" t="s">
        <v>27</v>
      </c>
      <c r="P4" s="162">
        <v>7.4800000000000005E-2</v>
      </c>
      <c r="Q4" s="137" t="s">
        <v>32</v>
      </c>
      <c r="R4" s="162">
        <v>0.254</v>
      </c>
      <c r="S4" s="137" t="s">
        <v>54</v>
      </c>
      <c r="T4" s="163">
        <v>0.32850000000000001</v>
      </c>
      <c r="U4" s="138"/>
      <c r="V4" s="141" t="s">
        <v>27</v>
      </c>
      <c r="W4" s="162">
        <v>-2E-3</v>
      </c>
      <c r="X4" s="137" t="s">
        <v>32</v>
      </c>
      <c r="Y4" s="162">
        <v>-9.6500000000000002E-2</v>
      </c>
      <c r="Z4" s="137" t="s">
        <v>54</v>
      </c>
      <c r="AA4" s="163">
        <v>-0.24829999999999999</v>
      </c>
      <c r="AB4" s="138"/>
      <c r="AC4" s="141" t="s">
        <v>27</v>
      </c>
      <c r="AD4" s="162">
        <v>0.23139999999999999</v>
      </c>
      <c r="AE4" s="137" t="s">
        <v>32</v>
      </c>
      <c r="AF4" s="162">
        <v>6.8500000000000005E-2</v>
      </c>
      <c r="AG4" s="137" t="s">
        <v>54</v>
      </c>
      <c r="AH4" s="163">
        <v>0.19769999999999999</v>
      </c>
      <c r="AI4" s="138"/>
      <c r="AJ4" s="141" t="s">
        <v>27</v>
      </c>
      <c r="AK4" s="162">
        <f t="shared" ref="AK4:AO9" si="0">(B4+I4+P4+W4+AD4)/5</f>
        <v>5.4719999999999991E-2</v>
      </c>
      <c r="AL4" s="137" t="s">
        <v>32</v>
      </c>
      <c r="AM4" s="162">
        <f t="shared" si="0"/>
        <v>0.10242</v>
      </c>
      <c r="AN4" s="137" t="s">
        <v>54</v>
      </c>
      <c r="AO4" s="163">
        <f t="shared" si="0"/>
        <v>0.13936000000000001</v>
      </c>
      <c r="AP4" s="138"/>
    </row>
    <row r="5" spans="1:42" x14ac:dyDescent="0.2">
      <c r="A5" s="141" t="s">
        <v>43</v>
      </c>
      <c r="B5" s="160">
        <v>0.2339</v>
      </c>
      <c r="C5" s="137" t="s">
        <v>41</v>
      </c>
      <c r="D5" s="160">
        <v>0.2762</v>
      </c>
      <c r="E5" s="137" t="s">
        <v>39</v>
      </c>
      <c r="F5" s="161">
        <v>0.31530000000000002</v>
      </c>
      <c r="G5" s="138"/>
      <c r="H5" s="141" t="s">
        <v>43</v>
      </c>
      <c r="I5" s="162">
        <v>-7.8E-2</v>
      </c>
      <c r="J5" s="137" t="s">
        <v>41</v>
      </c>
      <c r="K5" s="162">
        <v>9.2999999999999999E-2</v>
      </c>
      <c r="L5" s="137" t="s">
        <v>39</v>
      </c>
      <c r="M5" s="163">
        <v>0.2056</v>
      </c>
      <c r="N5" s="138"/>
      <c r="O5" s="141" t="s">
        <v>43</v>
      </c>
      <c r="P5" s="162">
        <v>0.2157</v>
      </c>
      <c r="Q5" s="137" t="s">
        <v>41</v>
      </c>
      <c r="R5" s="162">
        <v>0.22</v>
      </c>
      <c r="S5" s="137" t="s">
        <v>39</v>
      </c>
      <c r="T5" s="163">
        <v>0.34429999999999999</v>
      </c>
      <c r="U5" s="138"/>
      <c r="V5" s="141" t="s">
        <v>43</v>
      </c>
      <c r="W5" s="162">
        <v>-1.14E-2</v>
      </c>
      <c r="X5" s="137" t="s">
        <v>41</v>
      </c>
      <c r="Y5" s="162">
        <v>-0.11600000000000001</v>
      </c>
      <c r="Z5" s="137" t="s">
        <v>39</v>
      </c>
      <c r="AA5" s="163">
        <v>-0.14849999999999999</v>
      </c>
      <c r="AB5" s="138"/>
      <c r="AC5" s="141" t="s">
        <v>43</v>
      </c>
      <c r="AD5" s="162">
        <v>0.1135</v>
      </c>
      <c r="AE5" s="137" t="s">
        <v>41</v>
      </c>
      <c r="AF5" s="162">
        <v>0.18</v>
      </c>
      <c r="AG5" s="137" t="s">
        <v>39</v>
      </c>
      <c r="AH5" s="163">
        <v>7.1300000000000002E-2</v>
      </c>
      <c r="AI5" s="138"/>
      <c r="AJ5" s="141" t="s">
        <v>43</v>
      </c>
      <c r="AK5" s="162">
        <f t="shared" si="0"/>
        <v>9.4739999999999991E-2</v>
      </c>
      <c r="AL5" s="137" t="s">
        <v>41</v>
      </c>
      <c r="AM5" s="162">
        <f t="shared" si="0"/>
        <v>0.13064000000000001</v>
      </c>
      <c r="AN5" s="137" t="s">
        <v>39</v>
      </c>
      <c r="AO5" s="163">
        <f t="shared" si="0"/>
        <v>0.15760000000000002</v>
      </c>
      <c r="AP5" s="138"/>
    </row>
    <row r="6" spans="1:42" x14ac:dyDescent="0.2">
      <c r="A6" s="141" t="s">
        <v>24</v>
      </c>
      <c r="B6" s="160">
        <v>0.2127</v>
      </c>
      <c r="C6" s="137" t="s">
        <v>35</v>
      </c>
      <c r="D6" s="160">
        <v>0.26850000000000002</v>
      </c>
      <c r="E6" s="137" t="s">
        <v>47</v>
      </c>
      <c r="F6" s="161">
        <v>0.30109999999999998</v>
      </c>
      <c r="G6" s="138"/>
      <c r="H6" s="141" t="s">
        <v>24</v>
      </c>
      <c r="I6" s="162">
        <v>3.44E-2</v>
      </c>
      <c r="J6" s="137" t="s">
        <v>35</v>
      </c>
      <c r="K6" s="162">
        <v>-6.8999999999999999E-3</v>
      </c>
      <c r="L6" s="137" t="s">
        <v>47</v>
      </c>
      <c r="M6" s="163">
        <v>-5.21E-2</v>
      </c>
      <c r="N6" s="138"/>
      <c r="O6" s="141" t="s">
        <v>24</v>
      </c>
      <c r="P6" s="162">
        <v>0.22459999999999999</v>
      </c>
      <c r="Q6" s="137" t="s">
        <v>35</v>
      </c>
      <c r="R6" s="162">
        <v>0.2354</v>
      </c>
      <c r="S6" s="137" t="s">
        <v>47</v>
      </c>
      <c r="T6" s="163">
        <v>0.31080000000000002</v>
      </c>
      <c r="U6" s="138"/>
      <c r="V6" s="141" t="s">
        <v>24</v>
      </c>
      <c r="W6" s="162">
        <v>-0.1207</v>
      </c>
      <c r="X6" s="137" t="s">
        <v>35</v>
      </c>
      <c r="Y6" s="162">
        <v>-0.1167</v>
      </c>
      <c r="Z6" s="137" t="s">
        <v>47</v>
      </c>
      <c r="AA6" s="163">
        <v>-0.3034</v>
      </c>
      <c r="AB6" s="138"/>
      <c r="AC6" s="141" t="s">
        <v>24</v>
      </c>
      <c r="AD6" s="162">
        <v>0.1507</v>
      </c>
      <c r="AE6" s="137" t="s">
        <v>35</v>
      </c>
      <c r="AF6" s="162">
        <v>0.18790000000000001</v>
      </c>
      <c r="AG6" s="137" t="s">
        <v>47</v>
      </c>
      <c r="AH6" s="163">
        <v>0.17169999999999999</v>
      </c>
      <c r="AI6" s="138"/>
      <c r="AJ6" s="141" t="s">
        <v>24</v>
      </c>
      <c r="AK6" s="162">
        <f t="shared" si="0"/>
        <v>0.10034000000000001</v>
      </c>
      <c r="AL6" s="137" t="s">
        <v>35</v>
      </c>
      <c r="AM6" s="162">
        <f t="shared" si="0"/>
        <v>0.11364</v>
      </c>
      <c r="AN6" s="137" t="s">
        <v>47</v>
      </c>
      <c r="AO6" s="163">
        <f t="shared" si="0"/>
        <v>8.5619999999999988E-2</v>
      </c>
      <c r="AP6" s="138"/>
    </row>
    <row r="7" spans="1:42" x14ac:dyDescent="0.2">
      <c r="A7" s="141" t="s">
        <v>22</v>
      </c>
      <c r="B7" s="160">
        <v>0.18640000000000001</v>
      </c>
      <c r="C7" s="137" t="s">
        <v>20</v>
      </c>
      <c r="D7" s="160">
        <v>0.25476811885163619</v>
      </c>
      <c r="E7" s="137" t="s">
        <v>48</v>
      </c>
      <c r="F7" s="161">
        <v>0.27239999999999998</v>
      </c>
      <c r="G7" s="138"/>
      <c r="H7" s="141" t="s">
        <v>22</v>
      </c>
      <c r="I7" s="162">
        <v>-6.1800000000000001E-2</v>
      </c>
      <c r="J7" s="137" t="s">
        <v>20</v>
      </c>
      <c r="K7" s="162">
        <v>-7.1359999999999979E-2</v>
      </c>
      <c r="L7" s="137" t="s">
        <v>48</v>
      </c>
      <c r="M7" s="163">
        <v>0.77439999999999998</v>
      </c>
      <c r="N7" s="138"/>
      <c r="O7" s="141" t="s">
        <v>22</v>
      </c>
      <c r="P7" s="162">
        <v>0.23</v>
      </c>
      <c r="Q7" s="137" t="s">
        <v>20</v>
      </c>
      <c r="R7" s="162">
        <v>0.22260509993108202</v>
      </c>
      <c r="S7" s="137" t="s">
        <v>48</v>
      </c>
      <c r="T7" s="163">
        <v>-3.0800000000000001E-2</v>
      </c>
      <c r="U7" s="138"/>
      <c r="V7" s="141" t="s">
        <v>22</v>
      </c>
      <c r="W7" s="162">
        <v>-5.4100000000000002E-2</v>
      </c>
      <c r="X7" s="137" t="s">
        <v>20</v>
      </c>
      <c r="Y7" s="162">
        <v>-0.10724351747463345</v>
      </c>
      <c r="Z7" s="137" t="s">
        <v>48</v>
      </c>
      <c r="AA7" s="163">
        <v>6.7699999999999996E-2</v>
      </c>
      <c r="AB7" s="138"/>
      <c r="AC7" s="141" t="s">
        <v>22</v>
      </c>
      <c r="AD7" s="162">
        <v>0.19869999999999999</v>
      </c>
      <c r="AE7" s="137" t="s">
        <v>20</v>
      </c>
      <c r="AF7" s="162">
        <v>0.13638516179952642</v>
      </c>
      <c r="AG7" s="137" t="s">
        <v>48</v>
      </c>
      <c r="AH7" s="163">
        <v>-0.1444</v>
      </c>
      <c r="AI7" s="138"/>
      <c r="AJ7" s="141" t="s">
        <v>22</v>
      </c>
      <c r="AK7" s="162">
        <f t="shared" si="0"/>
        <v>9.9840000000000012E-2</v>
      </c>
      <c r="AL7" s="137" t="s">
        <v>20</v>
      </c>
      <c r="AM7" s="162">
        <f t="shared" si="0"/>
        <v>8.7030972621522235E-2</v>
      </c>
      <c r="AN7" s="137" t="s">
        <v>48</v>
      </c>
      <c r="AO7" s="163">
        <f t="shared" si="0"/>
        <v>0.18786000000000003</v>
      </c>
      <c r="AP7" s="138"/>
    </row>
    <row r="8" spans="1:42" x14ac:dyDescent="0.2">
      <c r="A8" s="141" t="s">
        <v>37</v>
      </c>
      <c r="B8" s="160">
        <v>0.1842</v>
      </c>
      <c r="C8" s="137" t="s">
        <v>12</v>
      </c>
      <c r="D8" s="160">
        <v>0.25209999999999999</v>
      </c>
      <c r="E8" s="137" t="s">
        <v>50</v>
      </c>
      <c r="F8" s="161">
        <v>0.26369999999999999</v>
      </c>
      <c r="G8" s="138"/>
      <c r="H8" s="141" t="s">
        <v>37</v>
      </c>
      <c r="I8" s="162">
        <v>-1.2E-2</v>
      </c>
      <c r="J8" s="137" t="s">
        <v>12</v>
      </c>
      <c r="K8" s="162">
        <v>6.0199999999999997E-2</v>
      </c>
      <c r="L8" s="137" t="s">
        <v>50</v>
      </c>
      <c r="M8" s="163">
        <v>0.2099</v>
      </c>
      <c r="N8" s="138"/>
      <c r="O8" s="141" t="s">
        <v>37</v>
      </c>
      <c r="P8" s="162">
        <v>0.21879999999999999</v>
      </c>
      <c r="Q8" s="137" t="s">
        <v>12</v>
      </c>
      <c r="R8" s="162">
        <v>0.2271</v>
      </c>
      <c r="S8" s="137" t="s">
        <v>50</v>
      </c>
      <c r="T8" s="163">
        <v>6.4000000000000001E-2</v>
      </c>
      <c r="U8" s="138"/>
      <c r="V8" s="141" t="s">
        <v>37</v>
      </c>
      <c r="W8" s="162">
        <v>-0.12590000000000001</v>
      </c>
      <c r="X8" s="137" t="s">
        <v>12</v>
      </c>
      <c r="Y8" s="162">
        <v>-0.14119999999999999</v>
      </c>
      <c r="Z8" s="137" t="s">
        <v>50</v>
      </c>
      <c r="AA8" s="163">
        <v>-0.14280000000000001</v>
      </c>
      <c r="AB8" s="138"/>
      <c r="AC8" s="141" t="s">
        <v>37</v>
      </c>
      <c r="AD8" s="162">
        <v>0.18720000000000001</v>
      </c>
      <c r="AE8" s="137" t="s">
        <v>12</v>
      </c>
      <c r="AF8" s="162">
        <v>9.5299999999999996E-2</v>
      </c>
      <c r="AG8" s="137" t="s">
        <v>50</v>
      </c>
      <c r="AH8" s="163">
        <v>6.3299999999999995E-2</v>
      </c>
      <c r="AI8" s="138"/>
      <c r="AJ8" s="141" t="s">
        <v>37</v>
      </c>
      <c r="AK8" s="162">
        <f t="shared" si="0"/>
        <v>9.0460000000000013E-2</v>
      </c>
      <c r="AL8" s="137" t="s">
        <v>12</v>
      </c>
      <c r="AM8" s="162">
        <f t="shared" si="0"/>
        <v>9.8699999999999996E-2</v>
      </c>
      <c r="AN8" s="137" t="s">
        <v>50</v>
      </c>
      <c r="AO8" s="163">
        <f t="shared" si="0"/>
        <v>9.1620000000000007E-2</v>
      </c>
      <c r="AP8" s="138"/>
    </row>
    <row r="9" spans="1:42" ht="17" thickBot="1" x14ac:dyDescent="0.25">
      <c r="A9" s="150" t="s">
        <v>29</v>
      </c>
      <c r="B9" s="164">
        <v>2.07E-2</v>
      </c>
      <c r="C9" s="165" t="s">
        <v>13</v>
      </c>
      <c r="D9" s="164">
        <v>0.24399999999999999</v>
      </c>
      <c r="E9" s="165" t="s">
        <v>52</v>
      </c>
      <c r="F9" s="166">
        <v>0.11899999999999999</v>
      </c>
      <c r="G9" s="138"/>
      <c r="H9" s="150" t="s">
        <v>29</v>
      </c>
      <c r="I9" s="167">
        <v>-0.13170000000000001</v>
      </c>
      <c r="J9" s="165" t="s">
        <v>13</v>
      </c>
      <c r="K9" s="167">
        <v>3.6999999999999998E-2</v>
      </c>
      <c r="L9" s="165" t="s">
        <v>52</v>
      </c>
      <c r="M9" s="168">
        <v>0.20319999999999999</v>
      </c>
      <c r="N9" s="138"/>
      <c r="O9" s="150" t="s">
        <v>29</v>
      </c>
      <c r="P9" s="167">
        <v>0.16320000000000001</v>
      </c>
      <c r="Q9" s="165" t="s">
        <v>13</v>
      </c>
      <c r="R9" s="167">
        <v>0.24099999999999999</v>
      </c>
      <c r="S9" s="165" t="s">
        <v>52</v>
      </c>
      <c r="T9" s="168">
        <v>0.1925</v>
      </c>
      <c r="U9" s="138"/>
      <c r="V9" s="150" t="s">
        <v>29</v>
      </c>
      <c r="W9" s="167">
        <v>-2.9899999999999999E-2</v>
      </c>
      <c r="X9" s="165" t="s">
        <v>13</v>
      </c>
      <c r="Y9" s="167">
        <v>-0.17399999999999999</v>
      </c>
      <c r="Z9" s="165" t="s">
        <v>52</v>
      </c>
      <c r="AA9" s="168">
        <v>-0.17849999999999999</v>
      </c>
      <c r="AB9" s="138"/>
      <c r="AC9" s="150" t="s">
        <v>29</v>
      </c>
      <c r="AD9" s="167">
        <v>9.8500000000000004E-2</v>
      </c>
      <c r="AE9" s="165" t="s">
        <v>13</v>
      </c>
      <c r="AF9" s="167">
        <v>0.06</v>
      </c>
      <c r="AG9" s="165" t="s">
        <v>52</v>
      </c>
      <c r="AH9" s="168">
        <v>9.4600000000000004E-2</v>
      </c>
      <c r="AI9" s="138"/>
      <c r="AJ9" s="150" t="s">
        <v>29</v>
      </c>
      <c r="AK9" s="167">
        <f t="shared" si="0"/>
        <v>2.4160000000000001E-2</v>
      </c>
      <c r="AL9" s="165" t="s">
        <v>13</v>
      </c>
      <c r="AM9" s="167">
        <f t="shared" si="0"/>
        <v>8.1600000000000006E-2</v>
      </c>
      <c r="AN9" s="165" t="s">
        <v>52</v>
      </c>
      <c r="AO9" s="168">
        <f t="shared" si="0"/>
        <v>8.6159999999999987E-2</v>
      </c>
      <c r="AP9" s="138"/>
    </row>
    <row r="10" spans="1:42" ht="17" thickBot="1" x14ac:dyDescent="0.25">
      <c r="G10" s="138"/>
      <c r="N10" s="138"/>
      <c r="U10" s="138"/>
      <c r="AB10" s="138"/>
      <c r="AI10" s="138"/>
      <c r="AP10" s="138"/>
    </row>
    <row r="11" spans="1:42" ht="17" thickBot="1" x14ac:dyDescent="0.25">
      <c r="A11" s="215" t="s">
        <v>101</v>
      </c>
      <c r="B11" s="216"/>
      <c r="C11" s="217"/>
      <c r="D11" s="215" t="s">
        <v>102</v>
      </c>
      <c r="E11" s="216"/>
      <c r="F11" s="217"/>
      <c r="G11" s="138"/>
      <c r="H11" s="215" t="s">
        <v>105</v>
      </c>
      <c r="I11" s="216"/>
      <c r="J11" s="217"/>
      <c r="K11" s="215" t="s">
        <v>106</v>
      </c>
      <c r="L11" s="216"/>
      <c r="M11" s="217"/>
      <c r="N11" s="138"/>
      <c r="O11" s="215" t="s">
        <v>110</v>
      </c>
      <c r="P11" s="216"/>
      <c r="Q11" s="217"/>
      <c r="R11" s="215" t="s">
        <v>111</v>
      </c>
      <c r="S11" s="216"/>
      <c r="T11" s="217"/>
      <c r="U11" s="138"/>
      <c r="V11" s="215" t="s">
        <v>116</v>
      </c>
      <c r="W11" s="216"/>
      <c r="X11" s="217"/>
      <c r="Y11" s="215" t="s">
        <v>117</v>
      </c>
      <c r="Z11" s="216"/>
      <c r="AA11" s="217"/>
      <c r="AB11" s="138"/>
      <c r="AC11" s="215" t="s">
        <v>115</v>
      </c>
      <c r="AD11" s="216"/>
      <c r="AE11" s="217"/>
      <c r="AF11" s="215" t="s">
        <v>143</v>
      </c>
      <c r="AG11" s="216"/>
      <c r="AH11" s="217"/>
      <c r="AI11" s="138"/>
      <c r="AJ11" s="215" t="s">
        <v>122</v>
      </c>
      <c r="AK11" s="216"/>
      <c r="AL11" s="217"/>
      <c r="AM11" s="215" t="s">
        <v>123</v>
      </c>
      <c r="AN11" s="216"/>
      <c r="AO11" s="217"/>
      <c r="AP11" s="138"/>
    </row>
    <row r="12" spans="1:42" x14ac:dyDescent="0.2">
      <c r="A12" s="159" t="s">
        <v>92</v>
      </c>
      <c r="B12" s="148" t="s">
        <v>93</v>
      </c>
      <c r="C12" s="149" t="s">
        <v>94</v>
      </c>
      <c r="D12" s="159" t="s">
        <v>92</v>
      </c>
      <c r="E12" s="148" t="s">
        <v>93</v>
      </c>
      <c r="F12" s="149" t="s">
        <v>94</v>
      </c>
      <c r="G12" s="138"/>
      <c r="H12" s="159" t="s">
        <v>92</v>
      </c>
      <c r="I12" s="148" t="s">
        <v>93</v>
      </c>
      <c r="J12" s="149" t="s">
        <v>94</v>
      </c>
      <c r="K12" s="159" t="s">
        <v>92</v>
      </c>
      <c r="L12" s="148" t="s">
        <v>93</v>
      </c>
      <c r="M12" s="149" t="s">
        <v>94</v>
      </c>
      <c r="N12" s="138"/>
      <c r="O12" s="159" t="s">
        <v>92</v>
      </c>
      <c r="P12" s="148" t="s">
        <v>93</v>
      </c>
      <c r="Q12" s="149" t="s">
        <v>94</v>
      </c>
      <c r="R12" s="159" t="s">
        <v>92</v>
      </c>
      <c r="S12" s="148" t="s">
        <v>93</v>
      </c>
      <c r="T12" s="149" t="s">
        <v>94</v>
      </c>
      <c r="U12" s="138"/>
      <c r="V12" s="159" t="s">
        <v>92</v>
      </c>
      <c r="W12" s="148" t="s">
        <v>93</v>
      </c>
      <c r="X12" s="149" t="s">
        <v>94</v>
      </c>
      <c r="Y12" s="159" t="s">
        <v>92</v>
      </c>
      <c r="Z12" s="148" t="s">
        <v>93</v>
      </c>
      <c r="AA12" s="149" t="s">
        <v>94</v>
      </c>
      <c r="AB12" s="138"/>
      <c r="AC12" s="159" t="s">
        <v>92</v>
      </c>
      <c r="AD12" s="148" t="s">
        <v>93</v>
      </c>
      <c r="AE12" s="149" t="s">
        <v>94</v>
      </c>
      <c r="AF12" s="159" t="s">
        <v>92</v>
      </c>
      <c r="AG12" s="148" t="s">
        <v>93</v>
      </c>
      <c r="AH12" s="149" t="s">
        <v>94</v>
      </c>
      <c r="AI12" s="138"/>
      <c r="AJ12" s="159" t="s">
        <v>92</v>
      </c>
      <c r="AK12" s="148" t="s">
        <v>93</v>
      </c>
      <c r="AL12" s="149" t="s">
        <v>94</v>
      </c>
      <c r="AM12" s="159" t="s">
        <v>92</v>
      </c>
      <c r="AN12" s="148" t="s">
        <v>93</v>
      </c>
      <c r="AO12" s="149" t="s">
        <v>94</v>
      </c>
      <c r="AP12" s="138"/>
    </row>
    <row r="13" spans="1:42" ht="17" thickBot="1" x14ac:dyDescent="0.25">
      <c r="A13" s="169">
        <f>AVERAGE(B3:B9)</f>
        <v>0.20478571428571429</v>
      </c>
      <c r="B13" s="170">
        <f>AVERAGE(D3:D9)</f>
        <v>0.278081159835948</v>
      </c>
      <c r="C13" s="171">
        <f>AVERAGE(F3:F9)</f>
        <v>0.28692857142857137</v>
      </c>
      <c r="D13" s="169">
        <f>_xlfn.STDEV.S(B3:B9)</f>
        <v>9.6760812118877701E-2</v>
      </c>
      <c r="E13" s="170">
        <f>_xlfn.STDEV.S(D3:D9)</f>
        <v>3.7852728200353444E-2</v>
      </c>
      <c r="F13" s="171">
        <f>_xlfn.STDEV.S(F3:F9)</f>
        <v>8.5658930538224695E-2</v>
      </c>
      <c r="G13" s="138"/>
      <c r="H13" s="172">
        <f>AVERAGE(I3:I9)</f>
        <v>-9.9785714285714283E-2</v>
      </c>
      <c r="I13" s="170">
        <f>AVERAGE(K3:K9)</f>
        <v>1.084857142857143E-2</v>
      </c>
      <c r="J13" s="171">
        <f>AVERAGE(M3:M9)</f>
        <v>0.20272857142857142</v>
      </c>
      <c r="K13" s="169">
        <f>_xlfn.STDEV.S(I3:I9)</f>
        <v>0.10629624371807044</v>
      </c>
      <c r="L13" s="170">
        <f>_xlfn.STDEV.S(K3:K9)</f>
        <v>5.5837381573211151E-2</v>
      </c>
      <c r="M13" s="171">
        <f>_xlfn.STDEV.S(M3:M9)</f>
        <v>0.27303556370483872</v>
      </c>
      <c r="N13" s="138"/>
      <c r="O13" s="169">
        <f>AVERAGE(P3:P9)</f>
        <v>0.19970000000000002</v>
      </c>
      <c r="P13" s="170">
        <f>AVERAGE(R3:R9)</f>
        <v>0.22760072856158317</v>
      </c>
      <c r="Q13" s="171">
        <f>AVERAGE(T3:T9)</f>
        <v>0.20644285714285715</v>
      </c>
      <c r="R13" s="169">
        <f>_xlfn.STDEV.S(P3:P9)</f>
        <v>6.3438132591262825E-2</v>
      </c>
      <c r="S13" s="170">
        <f>_xlfn.STDEV.S(R3:R9)</f>
        <v>1.9194482814005279E-2</v>
      </c>
      <c r="T13" s="171">
        <f>_xlfn.STDEV.S(T3:T9)</f>
        <v>0.14284218397871659</v>
      </c>
      <c r="U13" s="138"/>
      <c r="V13" s="172">
        <f>AVERAGE(W3:W9)</f>
        <v>-6.8971428571428572E-2</v>
      </c>
      <c r="W13" s="173">
        <f>AVERAGE(Y3:Y9)</f>
        <v>-0.12729193106780476</v>
      </c>
      <c r="X13" s="174">
        <f>AVERAGE(AA3:AA9)</f>
        <v>-0.16172857142857142</v>
      </c>
      <c r="Y13" s="169">
        <f>_xlfn.STDEV.S(W3:W9)</f>
        <v>5.8223870084519888E-2</v>
      </c>
      <c r="Z13" s="170">
        <f>_xlfn.STDEV.S(Y3:Y9)</f>
        <v>2.6177159368224942E-2</v>
      </c>
      <c r="AA13" s="171">
        <f>_xlfn.STDEV.S(AA3:AA9)</f>
        <v>0.11639877883502782</v>
      </c>
      <c r="AB13" s="138"/>
      <c r="AC13" s="169">
        <f>AVERAGE(AD3:AD9)</f>
        <v>0.17987142857142854</v>
      </c>
      <c r="AD13" s="170">
        <f>AVERAGE(AF3:AF9)</f>
        <v>0.11956930882850379</v>
      </c>
      <c r="AE13" s="171">
        <f>AVERAGE(AH3:AH9)</f>
        <v>8.3542857142857141E-2</v>
      </c>
      <c r="AF13" s="169">
        <f>_xlfn.STDEV.S(AD3:AD9)</f>
        <v>6.4274378365611035E-2</v>
      </c>
      <c r="AG13" s="170">
        <f>_xlfn.STDEV.S(AF3:AF9)</f>
        <v>5.076602384633546E-2</v>
      </c>
      <c r="AH13" s="171">
        <f>_xlfn.STDEV.S(AH3:AH9)</f>
        <v>0.11229260671927394</v>
      </c>
      <c r="AI13" s="138"/>
      <c r="AJ13" s="169">
        <f>AVERAGE(AK3:AK9)</f>
        <v>8.3119999999999986E-2</v>
      </c>
      <c r="AK13" s="170">
        <f>AVERAGE(AM3:AM9)</f>
        <v>0.10176156751736032</v>
      </c>
      <c r="AL13" s="171">
        <f>AVERAGE(AO3:AO9)</f>
        <v>0.12358285714285715</v>
      </c>
      <c r="AM13" s="169">
        <f>_xlfn.STDEV.S(AK3:AK9)</f>
        <v>3.2236935338211065E-2</v>
      </c>
      <c r="AN13" s="170">
        <f>_xlfn.STDEV.S(AM3:AM9)</f>
        <v>1.643334734777727E-2</v>
      </c>
      <c r="AO13" s="171">
        <f>_xlfn.STDEV.S(AO3:AO9)</f>
        <v>3.9678090391837867E-2</v>
      </c>
      <c r="AP13" s="138"/>
    </row>
    <row r="14" spans="1:42" ht="17" thickBot="1" x14ac:dyDescent="0.25">
      <c r="G14" s="138"/>
      <c r="N14" s="138"/>
      <c r="U14" s="138"/>
      <c r="AB14" s="138"/>
      <c r="AI14" s="138"/>
      <c r="AP14" s="138"/>
    </row>
    <row r="15" spans="1:42" ht="17" thickBot="1" x14ac:dyDescent="0.25">
      <c r="A15" s="215" t="s">
        <v>103</v>
      </c>
      <c r="B15" s="216"/>
      <c r="C15" s="217"/>
      <c r="G15" s="138"/>
      <c r="H15" s="215" t="s">
        <v>107</v>
      </c>
      <c r="I15" s="216"/>
      <c r="J15" s="217"/>
      <c r="N15" s="138"/>
      <c r="O15" s="215" t="s">
        <v>112</v>
      </c>
      <c r="P15" s="216"/>
      <c r="Q15" s="217"/>
      <c r="U15" s="138"/>
      <c r="V15" s="215" t="s">
        <v>118</v>
      </c>
      <c r="W15" s="216"/>
      <c r="X15" s="217"/>
      <c r="AB15" s="138"/>
      <c r="AC15" s="215" t="s">
        <v>144</v>
      </c>
      <c r="AD15" s="216"/>
      <c r="AE15" s="217"/>
      <c r="AI15" s="138"/>
      <c r="AJ15" s="215" t="s">
        <v>124</v>
      </c>
      <c r="AK15" s="216"/>
      <c r="AL15" s="217"/>
      <c r="AP15" s="138"/>
    </row>
    <row r="16" spans="1:42" x14ac:dyDescent="0.2">
      <c r="A16" s="159" t="s">
        <v>92</v>
      </c>
      <c r="B16" s="148" t="s">
        <v>93</v>
      </c>
      <c r="C16" s="149" t="s">
        <v>94</v>
      </c>
      <c r="G16" s="138"/>
      <c r="H16" s="159" t="s">
        <v>92</v>
      </c>
      <c r="I16" s="148" t="s">
        <v>93</v>
      </c>
      <c r="J16" s="149" t="s">
        <v>94</v>
      </c>
      <c r="N16" s="138"/>
      <c r="O16" s="159" t="s">
        <v>92</v>
      </c>
      <c r="P16" s="148" t="s">
        <v>93</v>
      </c>
      <c r="Q16" s="149" t="s">
        <v>94</v>
      </c>
      <c r="U16" s="138"/>
      <c r="V16" s="159" t="s">
        <v>92</v>
      </c>
      <c r="W16" s="148" t="s">
        <v>93</v>
      </c>
      <c r="X16" s="149" t="s">
        <v>94</v>
      </c>
      <c r="AB16" s="138"/>
      <c r="AC16" s="159" t="s">
        <v>92</v>
      </c>
      <c r="AD16" s="148" t="s">
        <v>93</v>
      </c>
      <c r="AE16" s="149" t="s">
        <v>94</v>
      </c>
      <c r="AI16" s="138"/>
      <c r="AJ16" s="159" t="s">
        <v>92</v>
      </c>
      <c r="AK16" s="148" t="s">
        <v>93</v>
      </c>
      <c r="AL16" s="149" t="s">
        <v>94</v>
      </c>
      <c r="AP16" s="138"/>
    </row>
    <row r="17" spans="1:42" ht="17" thickBot="1" x14ac:dyDescent="0.25">
      <c r="A17" s="169">
        <f>_xlfn.VAR.S(B3:B9)</f>
        <v>9.3626547619047509E-3</v>
      </c>
      <c r="B17" s="170">
        <f>_xlfn.VAR.S(D3:D9)</f>
        <v>1.4328290322098332E-3</v>
      </c>
      <c r="C17" s="171">
        <f>_xlfn.VAR.S(F3:F9)</f>
        <v>7.3374523809524028E-3</v>
      </c>
      <c r="G17" s="175"/>
      <c r="H17" s="169">
        <f>_xlfn.VAR.S(I3:I9)</f>
        <v>1.1298891428571428E-2</v>
      </c>
      <c r="I17" s="170">
        <f>_xlfn.VAR.S(K3:K9)</f>
        <v>3.1178131809523803E-3</v>
      </c>
      <c r="J17" s="171">
        <f>_xlfn.VAR.S(M3:M9)</f>
        <v>7.4548419047619038E-2</v>
      </c>
      <c r="N17" s="138"/>
      <c r="O17" s="169">
        <f>_xlfn.VAR.S(P3:P9)</f>
        <v>4.0243966666666424E-3</v>
      </c>
      <c r="P17" s="170">
        <f>_xlfn.VAR.S(R3:R9)</f>
        <v>3.6842817049714398E-4</v>
      </c>
      <c r="Q17" s="171">
        <f>_xlfn.VAR.S(T3:T9)</f>
        <v>2.0403889523809522E-2</v>
      </c>
      <c r="U17" s="138"/>
      <c r="V17" s="169">
        <f>_xlfn.VAR.S(W3:W9)</f>
        <v>3.39001904761905E-3</v>
      </c>
      <c r="W17" s="170">
        <f>_xlfn.VAR.S(Y3:Y9)</f>
        <v>6.852436725894468E-4</v>
      </c>
      <c r="X17" s="171">
        <f>_xlfn.VAR.S(AA3:AA9)</f>
        <v>1.3548675714285719E-2</v>
      </c>
      <c r="AB17" s="138"/>
      <c r="AC17" s="169">
        <f>_xlfn.VAR.S(AD3:AD9)</f>
        <v>4.1311957142857276E-3</v>
      </c>
      <c r="AD17" s="170">
        <f>_xlfn.VAR.S(AF3:AF9)</f>
        <v>2.5771891771667007E-3</v>
      </c>
      <c r="AE17" s="171">
        <f>_xlfn.VAR.S(AH3:AH9)</f>
        <v>1.2609629523809526E-2</v>
      </c>
      <c r="AI17" s="138"/>
      <c r="AJ17" s="169">
        <f>_xlfn.VAR.S(AK3:AK9)</f>
        <v>1.0392200000000015E-3</v>
      </c>
      <c r="AK17" s="170">
        <f>_xlfn.VAR.S(AM3:AM9)</f>
        <v>2.7005490505269819E-4</v>
      </c>
      <c r="AL17" s="171">
        <f>_xlfn.VAR.S(AO3:AO9)</f>
        <v>1.5743508571428564E-3</v>
      </c>
      <c r="AP17" s="138"/>
    </row>
    <row r="18" spans="1:42" ht="17" thickBot="1" x14ac:dyDescent="0.25">
      <c r="G18" s="138"/>
      <c r="N18" s="138"/>
      <c r="U18" s="138"/>
      <c r="AB18" s="138"/>
      <c r="AI18" s="138"/>
      <c r="AP18" s="138"/>
    </row>
    <row r="19" spans="1:42" ht="17" thickBot="1" x14ac:dyDescent="0.25">
      <c r="A19" s="215" t="s">
        <v>104</v>
      </c>
      <c r="B19" s="216"/>
      <c r="C19" s="216"/>
      <c r="D19" s="217"/>
      <c r="G19" s="138"/>
      <c r="H19" s="215" t="s">
        <v>108</v>
      </c>
      <c r="I19" s="216"/>
      <c r="J19" s="216"/>
      <c r="K19" s="217"/>
      <c r="N19" s="138"/>
      <c r="O19" s="215" t="s">
        <v>113</v>
      </c>
      <c r="P19" s="216"/>
      <c r="Q19" s="216"/>
      <c r="R19" s="217"/>
      <c r="U19" s="138"/>
      <c r="V19" s="215" t="s">
        <v>119</v>
      </c>
      <c r="W19" s="216"/>
      <c r="X19" s="216"/>
      <c r="Y19" s="217"/>
      <c r="AB19" s="138"/>
      <c r="AC19" s="215" t="s">
        <v>145</v>
      </c>
      <c r="AD19" s="216"/>
      <c r="AE19" s="216"/>
      <c r="AF19" s="217"/>
      <c r="AI19" s="138"/>
      <c r="AJ19" s="215" t="s">
        <v>125</v>
      </c>
      <c r="AK19" s="216"/>
      <c r="AL19" s="216"/>
      <c r="AM19" s="217"/>
      <c r="AP19" s="138"/>
    </row>
    <row r="20" spans="1:42" ht="17" thickBot="1" x14ac:dyDescent="0.25">
      <c r="A20" s="154">
        <v>2019</v>
      </c>
      <c r="B20" s="177" t="s">
        <v>196</v>
      </c>
      <c r="C20" s="177" t="s">
        <v>197</v>
      </c>
      <c r="D20" s="177" t="s">
        <v>198</v>
      </c>
      <c r="G20" s="138"/>
      <c r="H20" s="139">
        <v>2020</v>
      </c>
      <c r="I20" s="140" t="s">
        <v>196</v>
      </c>
      <c r="J20" s="140" t="s">
        <v>197</v>
      </c>
      <c r="K20" s="140" t="s">
        <v>198</v>
      </c>
      <c r="N20" s="138"/>
      <c r="O20" s="139">
        <v>2021</v>
      </c>
      <c r="P20" s="140" t="s">
        <v>196</v>
      </c>
      <c r="Q20" s="140" t="s">
        <v>197</v>
      </c>
      <c r="R20" s="140" t="s">
        <v>198</v>
      </c>
      <c r="U20" s="138"/>
      <c r="V20" s="139">
        <v>2022</v>
      </c>
      <c r="W20" s="140" t="s">
        <v>196</v>
      </c>
      <c r="X20" s="140" t="s">
        <v>197</v>
      </c>
      <c r="Y20" s="140" t="s">
        <v>198</v>
      </c>
      <c r="AB20" s="138"/>
      <c r="AC20" s="139">
        <v>2023</v>
      </c>
      <c r="AD20" s="140" t="s">
        <v>196</v>
      </c>
      <c r="AE20" s="140" t="s">
        <v>197</v>
      </c>
      <c r="AF20" s="140" t="s">
        <v>198</v>
      </c>
      <c r="AI20" s="138"/>
      <c r="AJ20" s="139" t="s">
        <v>199</v>
      </c>
      <c r="AK20" s="140" t="s">
        <v>196</v>
      </c>
      <c r="AL20" s="140" t="s">
        <v>197</v>
      </c>
      <c r="AM20" s="140" t="s">
        <v>198</v>
      </c>
      <c r="AP20" s="138"/>
    </row>
    <row r="21" spans="1:42" x14ac:dyDescent="0.2">
      <c r="A21" s="141" t="s">
        <v>98</v>
      </c>
      <c r="B21" s="142">
        <f>ABS((A13-B13)/SQRT((A17/7)+(B17/7)))</f>
        <v>1.8664009820373764</v>
      </c>
      <c r="C21" s="142">
        <f>ABS((A13-C13)/SQRT((A17/7)+(C17/7)))</f>
        <v>1.6817413243517569</v>
      </c>
      <c r="D21" s="143">
        <f>ABS((B13-C13)/SQRT((B17/7)+(C17/7)))</f>
        <v>0.2499530768972737</v>
      </c>
      <c r="G21" s="138"/>
      <c r="H21" s="141" t="s">
        <v>98</v>
      </c>
      <c r="I21" s="142">
        <f>ABS((H13-I13)/SQRT((H17/7)+(I17/7)))</f>
        <v>2.4378431298714536</v>
      </c>
      <c r="J21" s="142">
        <f>ABS((H13-J13)/SQRT((H17/7)+(J17/7)))</f>
        <v>2.731690934976327</v>
      </c>
      <c r="K21" s="143">
        <f>ABS((I13-J13)/SQRT((I17/7)+(J17/7)))</f>
        <v>1.821640240087314</v>
      </c>
      <c r="N21" s="138"/>
      <c r="O21" s="141" t="s">
        <v>98</v>
      </c>
      <c r="P21" s="142">
        <f>ABS((O13-P13)/SQRT((O17/7)+(P17/7)))</f>
        <v>1.1137625760060506</v>
      </c>
      <c r="Q21" s="142">
        <f>ABS((O13-Q13)/SQRT((O17/7)+(Q17/7)))</f>
        <v>0.11414226307203711</v>
      </c>
      <c r="R21" s="143">
        <f>ABS((P13-Q13)/SQRT((P17/7)+(Q17/7)))</f>
        <v>0.38839936879004255</v>
      </c>
      <c r="U21" s="138"/>
      <c r="V21" s="141" t="s">
        <v>98</v>
      </c>
      <c r="W21" s="142">
        <f>ABS((V13-W13)/SQRT((V17/7)+(W17/7)))</f>
        <v>2.4170880511150896</v>
      </c>
      <c r="X21" s="142">
        <f>ABS((V13-X13)/SQRT((V17/7)+(X17/7)))</f>
        <v>1.8856297079671291</v>
      </c>
      <c r="Y21" s="143">
        <f>ABS((W13-X13)/SQRT((W17/7)+(X17/7)))</f>
        <v>0.76367318979296872</v>
      </c>
      <c r="AB21" s="138"/>
      <c r="AC21" s="141" t="s">
        <v>98</v>
      </c>
      <c r="AD21" s="142">
        <f>ABS((AC13-AD13)/SQRT((AC17/7)+(AD17/7)))</f>
        <v>1.9479267099615212</v>
      </c>
      <c r="AE21" s="142">
        <f>ABS((AC13-AE13)/SQRT((AC17/7)+(AE17/7)))</f>
        <v>1.9697708596967602</v>
      </c>
      <c r="AF21" s="143">
        <f>ABS((AD13-AE13)/SQRT((AD17/7)+(AE17/7)))</f>
        <v>0.77345865849442574</v>
      </c>
      <c r="AI21" s="138"/>
      <c r="AJ21" s="141" t="s">
        <v>98</v>
      </c>
      <c r="AK21" s="142">
        <f>ABS((AJ13-AK13)/SQRT((AJ17/7)+(AK17/7)))</f>
        <v>1.3630633048246832</v>
      </c>
      <c r="AL21" s="142">
        <f>ABS((AJ13-AL13)/SQRT((AJ17/7)+(AL17/7)))</f>
        <v>2.09405664959765</v>
      </c>
      <c r="AM21" s="143">
        <f>ABS((AK13-AL13)/SQRT((AK17/7)+(AL17/7)))</f>
        <v>1.3443154761755931</v>
      </c>
      <c r="AP21" s="138"/>
    </row>
    <row r="22" spans="1:42" x14ac:dyDescent="0.2">
      <c r="A22" s="141" t="s">
        <v>84</v>
      </c>
      <c r="B22" s="144">
        <f>((A17/7)+(B17)/7)^2/(((A17/7)^2/(7-1))+((B17/7)^2/(7-1)))</f>
        <v>7.7944138869241906</v>
      </c>
      <c r="C22" s="144">
        <f>((A17/7)+(C17)/7)^2/(((A17/7)^2/(7-1))+((C17/7)^2/(7-1)))</f>
        <v>11.826084092795538</v>
      </c>
      <c r="D22" s="145">
        <f>((B17/7)+(C17)/7)^2/(((B17/7)^2/(7-1))+((C17/7)^2/(7-1)))</f>
        <v>8.2572384007426933</v>
      </c>
      <c r="G22" s="138"/>
      <c r="H22" s="141" t="s">
        <v>84</v>
      </c>
      <c r="I22" s="144">
        <f>((H17/7)+(I17)/7)^2/(((H17/7)^2/(7-1))+((I17/7)^2/(7-1)))</f>
        <v>9.0769866978291809</v>
      </c>
      <c r="J22" s="144">
        <f>((H17/7)+(J17)/7)^2/(((H17/7)^2/(7-1))+((J17/7)^2/(7-1)))</f>
        <v>7.7779313472237419</v>
      </c>
      <c r="K22" s="145">
        <f>((I17/7)+(J17)/7)^2/(((I17/7)^2/(7-1))+((J17/7)^2/(7-1)))</f>
        <v>6.500995610710655</v>
      </c>
      <c r="N22" s="138"/>
      <c r="O22" s="141" t="s">
        <v>84</v>
      </c>
      <c r="P22" s="144">
        <f>((O17/7)+(P17)/7)^2/(((O17/7)^2/(7-1))+((P17/7)^2/(7-1)))</f>
        <v>7.0894531834541095</v>
      </c>
      <c r="Q22" s="144">
        <f>((O17/7)+(Q17)/7)^2/(((O17/7)^2/(7-1))+((Q17/7)^2/(7-1)))</f>
        <v>8.2782130864787771</v>
      </c>
      <c r="R22" s="145">
        <f>((P17/7)+(Q17)/7)^2/(((P17/7)^2/(7-1))+((Q17/7)^2/(7-1)))</f>
        <v>6.2166105150410162</v>
      </c>
      <c r="U22" s="138"/>
      <c r="V22" s="141" t="s">
        <v>84</v>
      </c>
      <c r="W22" s="144">
        <f>((V17/7)+(W17)/7)^2/(((V17/7)^2/(7-1))+((W17/7)^2/(7-1)))</f>
        <v>8.3304098976447154</v>
      </c>
      <c r="X22" s="144">
        <f>((V17/7)+(X17)/7)^2/(((V17/7)^2/(7-1))+((X17/7)^2/(7-1)))</f>
        <v>8.8256254221303898</v>
      </c>
      <c r="Y22" s="145">
        <f>((W17/7)+(X17)/7)^2/(((W17/7)^2/(7-1))+((X17/7)^2/(7-1)))</f>
        <v>6.6053686628433796</v>
      </c>
      <c r="AB22" s="138"/>
      <c r="AC22" s="141" t="s">
        <v>84</v>
      </c>
      <c r="AD22" s="144">
        <f>((AC17/7)+(AD17)/7)^2/(((AC17/7)^2/(7-1))+((AD17/7)^2/(7-1)))</f>
        <v>11.388847602210644</v>
      </c>
      <c r="AE22" s="144">
        <f>((AC17/7)+(AE17)/7)^2/(((AC17/7)^2/(7-1))+((AE17/7)^2/(7-1)))</f>
        <v>9.5503823545113367</v>
      </c>
      <c r="AF22" s="145">
        <f>((AD17/7)+(AE17)/7)^2/(((AD17/7)^2/(7-1))+((AE17/7)^2/(7-1)))</f>
        <v>8.3542491922142705</v>
      </c>
      <c r="AI22" s="138"/>
      <c r="AJ22" s="141" t="s">
        <v>84</v>
      </c>
      <c r="AK22" s="144">
        <f>((AJ17/7)+(AK17)/7)^2/(((AJ17/7)^2/(7-1))+((AK17/7)^2/(7-1)))</f>
        <v>8.9210985696017335</v>
      </c>
      <c r="AL22" s="144">
        <f>((AJ17/7)+(AL17)/7)^2/(((AJ17/7)^2/(7-1))+((AL17/7)^2/(7-1)))</f>
        <v>11.517166839784466</v>
      </c>
      <c r="AM22" s="145">
        <f>((AK17/7)+(AL17)/7)^2/(((AK17/7)^2/(7-1))+((AL17/7)^2/(7-1)))</f>
        <v>7.9995741771741207</v>
      </c>
      <c r="AP22" s="138"/>
    </row>
    <row r="23" spans="1:42" x14ac:dyDescent="0.2">
      <c r="A23" s="141" t="s">
        <v>95</v>
      </c>
      <c r="B23" s="146">
        <v>8</v>
      </c>
      <c r="C23" s="146">
        <v>12</v>
      </c>
      <c r="D23" s="147">
        <v>8</v>
      </c>
      <c r="G23" s="138"/>
      <c r="H23" s="141" t="s">
        <v>95</v>
      </c>
      <c r="I23" s="146">
        <v>9</v>
      </c>
      <c r="J23" s="146">
        <v>8</v>
      </c>
      <c r="K23" s="147">
        <v>7</v>
      </c>
      <c r="N23" s="138"/>
      <c r="O23" s="141" t="s">
        <v>95</v>
      </c>
      <c r="P23" s="146">
        <v>7</v>
      </c>
      <c r="Q23" s="146">
        <v>8</v>
      </c>
      <c r="R23" s="147">
        <v>6</v>
      </c>
      <c r="U23" s="138"/>
      <c r="V23" s="141" t="s">
        <v>95</v>
      </c>
      <c r="W23" s="146">
        <v>8</v>
      </c>
      <c r="X23" s="146">
        <v>9</v>
      </c>
      <c r="Y23" s="147">
        <v>7</v>
      </c>
      <c r="AB23" s="138"/>
      <c r="AC23" s="141" t="s">
        <v>95</v>
      </c>
      <c r="AD23" s="146">
        <v>11</v>
      </c>
      <c r="AE23" s="146">
        <v>9</v>
      </c>
      <c r="AF23" s="147">
        <v>8</v>
      </c>
      <c r="AI23" s="138"/>
      <c r="AJ23" s="141" t="s">
        <v>95</v>
      </c>
      <c r="AK23" s="146">
        <v>8</v>
      </c>
      <c r="AL23" s="146">
        <v>12</v>
      </c>
      <c r="AM23" s="147">
        <v>8</v>
      </c>
      <c r="AP23" s="138"/>
    </row>
    <row r="24" spans="1:42" x14ac:dyDescent="0.2">
      <c r="A24" s="141" t="s">
        <v>96</v>
      </c>
      <c r="B24" s="213">
        <v>0.05</v>
      </c>
      <c r="C24" s="213"/>
      <c r="D24" s="214"/>
      <c r="G24" s="138"/>
      <c r="H24" s="141" t="s">
        <v>96</v>
      </c>
      <c r="I24" s="213">
        <v>0.05</v>
      </c>
      <c r="J24" s="213"/>
      <c r="K24" s="214"/>
      <c r="N24" s="138"/>
      <c r="O24" s="141" t="s">
        <v>96</v>
      </c>
      <c r="P24" s="213">
        <v>0.05</v>
      </c>
      <c r="Q24" s="213"/>
      <c r="R24" s="214"/>
      <c r="U24" s="138"/>
      <c r="V24" s="141" t="s">
        <v>96</v>
      </c>
      <c r="W24" s="213">
        <v>0.05</v>
      </c>
      <c r="X24" s="213"/>
      <c r="Y24" s="214"/>
      <c r="AB24" s="138"/>
      <c r="AC24" s="141" t="s">
        <v>96</v>
      </c>
      <c r="AD24" s="213">
        <v>0.05</v>
      </c>
      <c r="AE24" s="213"/>
      <c r="AF24" s="214"/>
      <c r="AI24" s="138"/>
      <c r="AJ24" s="141" t="s">
        <v>96</v>
      </c>
      <c r="AK24" s="213">
        <v>0.05</v>
      </c>
      <c r="AL24" s="213"/>
      <c r="AM24" s="214"/>
      <c r="AP24" s="138"/>
    </row>
    <row r="25" spans="1:42" x14ac:dyDescent="0.2">
      <c r="A25" s="141" t="s">
        <v>99</v>
      </c>
      <c r="B25" s="148">
        <v>2.306</v>
      </c>
      <c r="C25" s="148">
        <v>2.1789999999999998</v>
      </c>
      <c r="D25" s="149">
        <v>2.306</v>
      </c>
      <c r="E25" s="148"/>
      <c r="G25" s="138"/>
      <c r="H25" s="141" t="s">
        <v>99</v>
      </c>
      <c r="I25" s="148">
        <v>2.262</v>
      </c>
      <c r="J25" s="148">
        <v>2.306</v>
      </c>
      <c r="K25" s="149">
        <v>2.3650000000000002</v>
      </c>
      <c r="N25" s="138"/>
      <c r="O25" s="141" t="s">
        <v>99</v>
      </c>
      <c r="P25" s="148">
        <v>2.3650000000000002</v>
      </c>
      <c r="Q25" s="148">
        <v>2.306</v>
      </c>
      <c r="R25" s="149">
        <v>2.4470000000000001</v>
      </c>
      <c r="U25" s="138"/>
      <c r="V25" s="141" t="s">
        <v>99</v>
      </c>
      <c r="W25" s="148">
        <v>2.306</v>
      </c>
      <c r="X25" s="148">
        <v>2.262</v>
      </c>
      <c r="Y25" s="149">
        <v>2.3650000000000002</v>
      </c>
      <c r="AB25" s="138"/>
      <c r="AC25" s="141" t="s">
        <v>99</v>
      </c>
      <c r="AD25" s="148">
        <v>2.2010000000000001</v>
      </c>
      <c r="AE25" s="148">
        <v>2.262</v>
      </c>
      <c r="AF25" s="149">
        <v>2.306</v>
      </c>
      <c r="AI25" s="138"/>
      <c r="AJ25" s="141" t="s">
        <v>99</v>
      </c>
      <c r="AK25" s="148">
        <v>2.306</v>
      </c>
      <c r="AL25" s="148">
        <v>2.1789999999999998</v>
      </c>
      <c r="AM25" s="149">
        <v>2.306</v>
      </c>
      <c r="AP25" s="138"/>
    </row>
    <row r="26" spans="1:42" ht="17" thickBot="1" x14ac:dyDescent="0.25">
      <c r="A26" s="141" t="s">
        <v>97</v>
      </c>
      <c r="B26" s="157">
        <f>B21-B25</f>
        <v>-0.43959901796262368</v>
      </c>
      <c r="C26" s="157">
        <f t="shared" ref="C26:D26" si="1">C21-C25</f>
        <v>-0.49725867564824289</v>
      </c>
      <c r="D26" s="158">
        <f t="shared" si="1"/>
        <v>-2.0560469231027265</v>
      </c>
      <c r="G26" s="138"/>
      <c r="H26" s="150" t="s">
        <v>97</v>
      </c>
      <c r="I26" s="151">
        <f>I21-I25</f>
        <v>0.17584312987145356</v>
      </c>
      <c r="J26" s="151">
        <f t="shared" ref="J26:K26" si="2">J21-J25</f>
        <v>0.42569093497632693</v>
      </c>
      <c r="K26" s="152">
        <f t="shared" si="2"/>
        <v>-0.54335975991268626</v>
      </c>
      <c r="N26" s="138"/>
      <c r="O26" s="150" t="s">
        <v>97</v>
      </c>
      <c r="P26" s="151">
        <f>P21-P25</f>
        <v>-1.2512374239939497</v>
      </c>
      <c r="Q26" s="151">
        <f t="shared" ref="Q26:R26" si="3">Q21-Q25</f>
        <v>-2.1918577369279628</v>
      </c>
      <c r="R26" s="152">
        <f t="shared" si="3"/>
        <v>-2.0586006312099574</v>
      </c>
      <c r="U26" s="138"/>
      <c r="V26" s="150" t="s">
        <v>97</v>
      </c>
      <c r="W26" s="151">
        <f>W21-W25</f>
        <v>0.11108805111508957</v>
      </c>
      <c r="X26" s="151">
        <f t="shared" ref="X26:Y26" si="4">X21-X25</f>
        <v>-0.37637029203287087</v>
      </c>
      <c r="Y26" s="152">
        <f t="shared" si="4"/>
        <v>-1.6013268102070315</v>
      </c>
      <c r="AB26" s="138"/>
      <c r="AC26" s="150" t="s">
        <v>97</v>
      </c>
      <c r="AD26" s="151">
        <f>AD21-AD25</f>
        <v>-0.25307329003847889</v>
      </c>
      <c r="AE26" s="151">
        <f t="shared" ref="AE26:AF26" si="5">AE21-AE25</f>
        <v>-0.29222914030323976</v>
      </c>
      <c r="AF26" s="152">
        <f t="shared" si="5"/>
        <v>-1.5325413415055742</v>
      </c>
      <c r="AI26" s="138"/>
      <c r="AJ26" s="150" t="s">
        <v>97</v>
      </c>
      <c r="AK26" s="151">
        <f>AK21-AK25</f>
        <v>-0.94293669517531686</v>
      </c>
      <c r="AL26" s="151">
        <f t="shared" ref="AL26:AM26" si="6">AL21-AL25</f>
        <v>-8.4943350402349793E-2</v>
      </c>
      <c r="AM26" s="152">
        <f t="shared" si="6"/>
        <v>-0.96168452382440694</v>
      </c>
      <c r="AP26" s="138"/>
    </row>
    <row r="27" spans="1:42" ht="17" thickBot="1" x14ac:dyDescent="0.25">
      <c r="A27" s="226" t="s">
        <v>157</v>
      </c>
      <c r="B27" s="221"/>
      <c r="C27" s="221"/>
      <c r="D27" s="222"/>
      <c r="G27" s="138"/>
      <c r="H27" s="215" t="s">
        <v>156</v>
      </c>
      <c r="I27" s="216"/>
      <c r="J27" s="216"/>
      <c r="K27" s="217"/>
      <c r="N27" s="138"/>
      <c r="O27" s="215" t="s">
        <v>157</v>
      </c>
      <c r="P27" s="216"/>
      <c r="Q27" s="216"/>
      <c r="R27" s="217"/>
      <c r="U27" s="138"/>
      <c r="V27" s="215" t="s">
        <v>158</v>
      </c>
      <c r="W27" s="216"/>
      <c r="X27" s="216"/>
      <c r="Y27" s="217"/>
      <c r="AB27" s="138"/>
      <c r="AC27" s="215" t="s">
        <v>157</v>
      </c>
      <c r="AD27" s="216"/>
      <c r="AE27" s="216"/>
      <c r="AF27" s="217"/>
      <c r="AI27" s="138"/>
      <c r="AJ27" s="215" t="s">
        <v>157</v>
      </c>
      <c r="AK27" s="216"/>
      <c r="AL27" s="216"/>
      <c r="AM27" s="217"/>
      <c r="AP27" s="138"/>
    </row>
    <row r="28" spans="1:42" ht="17" thickBot="1" x14ac:dyDescent="0.25">
      <c r="G28" s="138"/>
      <c r="H28" s="215" t="s">
        <v>159</v>
      </c>
      <c r="I28" s="216"/>
      <c r="J28" s="216"/>
      <c r="K28" s="217"/>
      <c r="N28" s="138"/>
      <c r="U28" s="138"/>
      <c r="V28" s="215" t="s">
        <v>160</v>
      </c>
      <c r="W28" s="216"/>
      <c r="X28" s="216"/>
      <c r="Y28" s="217"/>
      <c r="AB28" s="138"/>
      <c r="AI28" s="138"/>
      <c r="AP28" s="138"/>
    </row>
    <row r="29" spans="1:42" x14ac:dyDescent="0.2">
      <c r="G29" s="138"/>
      <c r="N29" s="138"/>
      <c r="U29" s="138"/>
      <c r="AB29" s="138"/>
      <c r="AI29" s="138"/>
      <c r="AP29" s="138"/>
    </row>
    <row r="30" spans="1:42" ht="16" customHeight="1" x14ac:dyDescent="0.2">
      <c r="A30" s="138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</row>
    <row r="31" spans="1:42" x14ac:dyDescent="0.2">
      <c r="A31" s="137" t="s">
        <v>161</v>
      </c>
    </row>
    <row r="32" spans="1:42" x14ac:dyDescent="0.2">
      <c r="A32" s="137" t="s">
        <v>162</v>
      </c>
    </row>
    <row r="33" spans="1:3" x14ac:dyDescent="0.2">
      <c r="A33" s="137" t="s">
        <v>163</v>
      </c>
      <c r="C33" s="176"/>
    </row>
    <row r="35" spans="1:3" x14ac:dyDescent="0.2">
      <c r="A35" s="137" t="s">
        <v>172</v>
      </c>
      <c r="C35" s="137" t="s">
        <v>173</v>
      </c>
    </row>
    <row r="36" spans="1:3" x14ac:dyDescent="0.2">
      <c r="C36" s="137" t="s">
        <v>174</v>
      </c>
    </row>
    <row r="37" spans="1:3" x14ac:dyDescent="0.2">
      <c r="C37" s="137" t="s">
        <v>0</v>
      </c>
    </row>
    <row r="39" spans="1:3" x14ac:dyDescent="0.2">
      <c r="A39" s="137" t="s">
        <v>175</v>
      </c>
      <c r="B39" s="137" t="s">
        <v>176</v>
      </c>
    </row>
    <row r="40" spans="1:3" x14ac:dyDescent="0.2">
      <c r="B40" s="137" t="s">
        <v>177</v>
      </c>
    </row>
    <row r="41" spans="1:3" x14ac:dyDescent="0.2">
      <c r="B41" s="137" t="s">
        <v>178</v>
      </c>
    </row>
    <row r="43" spans="1:3" x14ac:dyDescent="0.2">
      <c r="A43" s="137" t="s">
        <v>179</v>
      </c>
    </row>
  </sheetData>
  <mergeCells count="44">
    <mergeCell ref="H28:K28"/>
    <mergeCell ref="V28:Y28"/>
    <mergeCell ref="A27:D27"/>
    <mergeCell ref="H27:K27"/>
    <mergeCell ref="O27:R27"/>
    <mergeCell ref="V27:Y27"/>
    <mergeCell ref="AC27:AF27"/>
    <mergeCell ref="AJ27:AM27"/>
    <mergeCell ref="B24:D24"/>
    <mergeCell ref="I24:K24"/>
    <mergeCell ref="P24:R24"/>
    <mergeCell ref="W24:Y24"/>
    <mergeCell ref="AD24:AF24"/>
    <mergeCell ref="AK24:AM24"/>
    <mergeCell ref="AJ19:AM19"/>
    <mergeCell ref="A15:C15"/>
    <mergeCell ref="H15:J15"/>
    <mergeCell ref="O15:Q15"/>
    <mergeCell ref="V15:X15"/>
    <mergeCell ref="AC15:AE15"/>
    <mergeCell ref="AJ15:AL15"/>
    <mergeCell ref="A19:D19"/>
    <mergeCell ref="H19:K19"/>
    <mergeCell ref="O19:R19"/>
    <mergeCell ref="V19:Y19"/>
    <mergeCell ref="AC19:AF19"/>
    <mergeCell ref="AM11:AO11"/>
    <mergeCell ref="A11:C11"/>
    <mergeCell ref="D11:F11"/>
    <mergeCell ref="H11:J11"/>
    <mergeCell ref="K11:M11"/>
    <mergeCell ref="O11:Q11"/>
    <mergeCell ref="R11:T11"/>
    <mergeCell ref="V11:X11"/>
    <mergeCell ref="Y11:AA11"/>
    <mergeCell ref="AC11:AE11"/>
    <mergeCell ref="AF11:AH11"/>
    <mergeCell ref="AJ11:AL11"/>
    <mergeCell ref="AJ1:AO1"/>
    <mergeCell ref="A1:F1"/>
    <mergeCell ref="H1:M1"/>
    <mergeCell ref="O1:T1"/>
    <mergeCell ref="V1:AA1"/>
    <mergeCell ref="AC1:A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C57E1-E627-F14A-B488-96813DAAA0F0}">
  <dimension ref="A1:Q179"/>
  <sheetViews>
    <sheetView zoomScaleNormal="100" workbookViewId="0">
      <selection activeCell="A91" activeCellId="1" sqref="A85:D88 A91:D91"/>
    </sheetView>
  </sheetViews>
  <sheetFormatPr baseColWidth="10" defaultRowHeight="16" x14ac:dyDescent="0.2"/>
  <cols>
    <col min="1" max="1" width="27.6640625" style="137" customWidth="1"/>
    <col min="2" max="3" width="15.33203125" style="137" customWidth="1"/>
    <col min="4" max="4" width="15.5" style="137" customWidth="1"/>
    <col min="5" max="5" width="15" style="137" customWidth="1"/>
    <col min="6" max="14" width="10.83203125" style="137"/>
    <col min="15" max="15" width="25.6640625" style="137" bestFit="1" customWidth="1"/>
    <col min="16" max="16" width="23.6640625" style="137" bestFit="1" customWidth="1"/>
    <col min="17" max="16384" width="10.83203125" style="137"/>
  </cols>
  <sheetData>
    <row r="1" spans="1:16" ht="17" thickBot="1" x14ac:dyDescent="0.25"/>
    <row r="2" spans="1:16" ht="17" thickBot="1" x14ac:dyDescent="0.25">
      <c r="A2" s="220" t="s">
        <v>80</v>
      </c>
      <c r="B2" s="221"/>
      <c r="C2" s="221"/>
      <c r="D2" s="221"/>
      <c r="E2" s="179"/>
      <c r="O2" s="215" t="s">
        <v>217</v>
      </c>
      <c r="P2" s="217"/>
    </row>
    <row r="3" spans="1:16" x14ac:dyDescent="0.2">
      <c r="A3" s="141" t="s">
        <v>78</v>
      </c>
      <c r="B3" s="180">
        <v>6</v>
      </c>
      <c r="C3" s="180">
        <v>8</v>
      </c>
      <c r="D3" s="180">
        <v>9</v>
      </c>
      <c r="E3" s="149" t="s">
        <v>186</v>
      </c>
      <c r="F3" s="137" t="s">
        <v>69</v>
      </c>
      <c r="O3" s="181" t="s">
        <v>78</v>
      </c>
      <c r="P3" s="182" t="s">
        <v>186</v>
      </c>
    </row>
    <row r="4" spans="1:16" ht="18" customHeight="1" x14ac:dyDescent="0.2">
      <c r="A4" s="141" t="s">
        <v>1</v>
      </c>
      <c r="B4" s="183">
        <v>0.21533904761904757</v>
      </c>
      <c r="C4" s="183">
        <v>0.19364000000000006</v>
      </c>
      <c r="D4" s="183">
        <v>7.6874285714285714E-2</v>
      </c>
      <c r="E4" s="184">
        <v>0.12315999999999998</v>
      </c>
      <c r="O4" s="141" t="s">
        <v>3</v>
      </c>
      <c r="P4" s="184">
        <v>0.17065999999999998</v>
      </c>
    </row>
    <row r="5" spans="1:16" x14ac:dyDescent="0.2">
      <c r="A5" s="141" t="s">
        <v>4</v>
      </c>
      <c r="B5" s="183">
        <v>0.14731142857142857</v>
      </c>
      <c r="C5" s="183">
        <v>0.13012285714285715</v>
      </c>
      <c r="D5" s="183">
        <v>0.22123142857142861</v>
      </c>
      <c r="E5" s="184">
        <v>0.10284</v>
      </c>
      <c r="O5" s="141" t="s">
        <v>1</v>
      </c>
      <c r="P5" s="184">
        <v>0.16575999999999999</v>
      </c>
    </row>
    <row r="6" spans="1:16" x14ac:dyDescent="0.2">
      <c r="A6" s="141" t="s">
        <v>0</v>
      </c>
      <c r="B6" s="183">
        <v>0.10364285714285715</v>
      </c>
      <c r="C6" s="183">
        <v>9.7694285714285733E-2</v>
      </c>
      <c r="D6" s="183">
        <v>6.1194285714285701E-2</v>
      </c>
      <c r="E6" s="184">
        <v>0.17065999999999998</v>
      </c>
      <c r="O6" s="141" t="s">
        <v>0</v>
      </c>
      <c r="P6" s="184">
        <v>0.12652000000000002</v>
      </c>
    </row>
    <row r="7" spans="1:16" x14ac:dyDescent="0.2">
      <c r="A7" s="141" t="s">
        <v>5</v>
      </c>
      <c r="B7" s="183">
        <v>8.9350476190476202E-2</v>
      </c>
      <c r="C7" s="183">
        <v>9.7111428571428585E-2</v>
      </c>
      <c r="D7" s="183">
        <v>9.5688571428571428E-2</v>
      </c>
      <c r="E7" s="184">
        <v>6.0760000000000002E-2</v>
      </c>
      <c r="O7" s="141" t="s">
        <v>4</v>
      </c>
      <c r="P7" s="184">
        <v>0.12315999999999998</v>
      </c>
    </row>
    <row r="8" spans="1:16" x14ac:dyDescent="0.2">
      <c r="A8" s="141" t="s">
        <v>62</v>
      </c>
      <c r="B8" s="183">
        <v>8.1422857142857144E-2</v>
      </c>
      <c r="C8" s="183">
        <v>8.3048571428571416E-2</v>
      </c>
      <c r="D8" s="183">
        <v>0.21659428571428571</v>
      </c>
      <c r="E8" s="184">
        <v>4.5619999999999994E-2</v>
      </c>
      <c r="O8" s="141" t="s">
        <v>214</v>
      </c>
      <c r="P8" s="184">
        <v>0.10284</v>
      </c>
    </row>
    <row r="9" spans="1:16" x14ac:dyDescent="0.2">
      <c r="A9" s="141" t="s">
        <v>3</v>
      </c>
      <c r="B9" s="183">
        <v>6.3391428571428571E-2</v>
      </c>
      <c r="C9" s="183">
        <v>0.17637999999999995</v>
      </c>
      <c r="D9" s="183">
        <v>0.1227885714285714</v>
      </c>
      <c r="E9" s="184">
        <v>0.16575999999999999</v>
      </c>
      <c r="O9" s="141" t="s">
        <v>2</v>
      </c>
      <c r="P9" s="184">
        <v>8.7840000000000001E-2</v>
      </c>
    </row>
    <row r="10" spans="1:16" x14ac:dyDescent="0.2">
      <c r="A10" s="141" t="s">
        <v>60</v>
      </c>
      <c r="B10" s="183">
        <v>6.1802857142857132E-2</v>
      </c>
      <c r="C10" s="183">
        <v>5.5828571428571436E-2</v>
      </c>
      <c r="D10" s="183">
        <v>2.5384571428571426E-2</v>
      </c>
      <c r="E10" s="184">
        <v>0.12652000000000002</v>
      </c>
      <c r="O10" s="141" t="s">
        <v>5</v>
      </c>
      <c r="P10" s="184">
        <v>6.0760000000000002E-2</v>
      </c>
    </row>
    <row r="11" spans="1:16" x14ac:dyDescent="0.2">
      <c r="A11" s="141" t="s">
        <v>61</v>
      </c>
      <c r="B11" s="183">
        <v>6.0496190476190467E-2</v>
      </c>
      <c r="C11" s="183">
        <v>2.6974285714285715E-2</v>
      </c>
      <c r="D11" s="183">
        <v>1.2868571428571429E-2</v>
      </c>
      <c r="E11" s="184">
        <v>2.1999999999999997E-3</v>
      </c>
      <c r="O11" s="141" t="s">
        <v>60</v>
      </c>
      <c r="P11" s="184">
        <v>5.356000000000001E-2</v>
      </c>
    </row>
    <row r="12" spans="1:16" x14ac:dyDescent="0.2">
      <c r="A12" s="141" t="s">
        <v>2</v>
      </c>
      <c r="B12" s="183">
        <v>5.8434285714285709E-2</v>
      </c>
      <c r="C12" s="183">
        <v>0.10204571428571428</v>
      </c>
      <c r="D12" s="183">
        <v>3.3662857142857133E-2</v>
      </c>
      <c r="E12" s="184">
        <v>8.7840000000000001E-2</v>
      </c>
      <c r="O12" s="141" t="s">
        <v>61</v>
      </c>
      <c r="P12" s="184">
        <v>4.8979999999999996E-2</v>
      </c>
    </row>
    <row r="13" spans="1:16" x14ac:dyDescent="0.2">
      <c r="A13" s="141" t="s">
        <v>6</v>
      </c>
      <c r="B13" s="183">
        <v>4.7205714285714281E-2</v>
      </c>
      <c r="C13" s="183">
        <v>2.1108571428571428E-2</v>
      </c>
      <c r="D13" s="183">
        <v>7.940285714285715E-2</v>
      </c>
      <c r="E13" s="184">
        <v>5.356000000000001E-2</v>
      </c>
      <c r="O13" s="141" t="s">
        <v>6</v>
      </c>
      <c r="P13" s="184">
        <v>4.5619999999999994E-2</v>
      </c>
    </row>
    <row r="14" spans="1:16" x14ac:dyDescent="0.2">
      <c r="A14" s="141" t="s">
        <v>63</v>
      </c>
      <c r="B14" s="183">
        <v>3.2799999999999996E-2</v>
      </c>
      <c r="C14" s="183">
        <v>6.3371428571428563E-3</v>
      </c>
      <c r="D14" s="183">
        <v>1.8771428571428567E-2</v>
      </c>
      <c r="E14" s="184">
        <v>1.2120000000000001E-2</v>
      </c>
      <c r="O14" s="141" t="s">
        <v>63</v>
      </c>
      <c r="P14" s="184">
        <v>1.2120000000000001E-2</v>
      </c>
    </row>
    <row r="15" spans="1:16" ht="18" customHeight="1" x14ac:dyDescent="0.2">
      <c r="A15" s="141" t="s">
        <v>9</v>
      </c>
      <c r="B15" s="183">
        <v>3.023428571428572E-2</v>
      </c>
      <c r="C15" s="183">
        <v>-2.948571428571428E-3</v>
      </c>
      <c r="D15" s="183">
        <v>4.4857142857142844E-4</v>
      </c>
      <c r="E15" s="184">
        <v>4.8979999999999996E-2</v>
      </c>
      <c r="O15" s="141" t="s">
        <v>7</v>
      </c>
      <c r="P15" s="184">
        <v>2.1999999999999997E-3</v>
      </c>
    </row>
    <row r="16" spans="1:16" ht="18" customHeight="1" thickBot="1" x14ac:dyDescent="0.25">
      <c r="A16" s="150" t="s">
        <v>7</v>
      </c>
      <c r="B16" s="185">
        <v>8.5685714285714271E-3</v>
      </c>
      <c r="C16" s="185">
        <v>1.2657142857142862E-2</v>
      </c>
      <c r="D16" s="185">
        <v>3.5088571428571427E-2</v>
      </c>
      <c r="E16" s="186">
        <v>-2.0000000000000002E-5</v>
      </c>
      <c r="O16" s="150" t="s">
        <v>9</v>
      </c>
      <c r="P16" s="186">
        <v>-2.0000000000000002E-5</v>
      </c>
    </row>
    <row r="17" spans="1:17" ht="18" thickBot="1" x14ac:dyDescent="0.25">
      <c r="A17" s="187"/>
    </row>
    <row r="18" spans="1:17" ht="17" thickBot="1" x14ac:dyDescent="0.25">
      <c r="A18" s="220" t="s">
        <v>200</v>
      </c>
      <c r="B18" s="221"/>
      <c r="C18" s="221"/>
      <c r="D18" s="222"/>
      <c r="Q18" s="190"/>
    </row>
    <row r="19" spans="1:17" x14ac:dyDescent="0.2">
      <c r="A19" s="141" t="s">
        <v>78</v>
      </c>
      <c r="B19" s="180">
        <v>6</v>
      </c>
      <c r="C19" s="180">
        <v>8</v>
      </c>
      <c r="D19" s="188">
        <v>9</v>
      </c>
    </row>
    <row r="20" spans="1:17" x14ac:dyDescent="0.2">
      <c r="A20" s="141" t="s">
        <v>214</v>
      </c>
      <c r="B20" s="183">
        <v>4.8614285714285714E-2</v>
      </c>
      <c r="C20" s="183">
        <v>8.9485714285714293E-2</v>
      </c>
      <c r="D20" s="184">
        <v>0.21054285714285711</v>
      </c>
      <c r="M20" s="189"/>
      <c r="N20" s="189"/>
      <c r="O20" s="189"/>
    </row>
    <row r="21" spans="1:17" x14ac:dyDescent="0.2">
      <c r="A21" s="141" t="s">
        <v>4</v>
      </c>
      <c r="B21" s="183">
        <v>0.14657142857142855</v>
      </c>
      <c r="C21" s="183">
        <v>0.11792857142857142</v>
      </c>
      <c r="D21" s="184">
        <v>0.18090000000000001</v>
      </c>
      <c r="M21" s="189"/>
      <c r="N21" s="189"/>
      <c r="O21" s="189"/>
    </row>
    <row r="22" spans="1:17" x14ac:dyDescent="0.2">
      <c r="A22" s="141" t="s">
        <v>1</v>
      </c>
      <c r="B22" s="183">
        <v>0.23372380952380953</v>
      </c>
      <c r="C22" s="183">
        <v>0.20721428571428571</v>
      </c>
      <c r="D22" s="184">
        <v>0.12038571428571428</v>
      </c>
      <c r="M22" s="189"/>
      <c r="N22" s="189"/>
      <c r="O22" s="189"/>
    </row>
    <row r="23" spans="1:17" x14ac:dyDescent="0.2">
      <c r="A23" s="141" t="s">
        <v>3</v>
      </c>
      <c r="B23" s="183">
        <v>5.9357142857142851E-2</v>
      </c>
      <c r="C23" s="183">
        <v>0.17485714285714282</v>
      </c>
      <c r="D23" s="184">
        <v>0.11682857142857142</v>
      </c>
      <c r="M23" s="189"/>
      <c r="N23" s="189"/>
      <c r="O23" s="189"/>
    </row>
    <row r="24" spans="1:17" x14ac:dyDescent="0.2">
      <c r="A24" s="141" t="s">
        <v>5</v>
      </c>
      <c r="B24" s="183">
        <v>9.9009523809523811E-2</v>
      </c>
      <c r="C24" s="183">
        <v>9.7085714285714289E-2</v>
      </c>
      <c r="D24" s="184">
        <v>8.4014285714285708E-2</v>
      </c>
      <c r="M24" s="189"/>
      <c r="N24" s="189"/>
      <c r="O24" s="189"/>
    </row>
    <row r="25" spans="1:17" x14ac:dyDescent="0.2">
      <c r="A25" s="141" t="s">
        <v>6</v>
      </c>
      <c r="B25" s="183">
        <v>4.8742857142857143E-2</v>
      </c>
      <c r="C25" s="183">
        <v>2.514285714285714E-2</v>
      </c>
      <c r="D25" s="184">
        <v>7.5957142857142848E-2</v>
      </c>
      <c r="M25" s="189"/>
      <c r="N25" s="189"/>
      <c r="O25" s="189"/>
    </row>
    <row r="26" spans="1:17" x14ac:dyDescent="0.2">
      <c r="A26" s="141" t="s">
        <v>0</v>
      </c>
      <c r="B26" s="183">
        <v>8.7442857142857142E-2</v>
      </c>
      <c r="C26" s="183">
        <v>0.10048571428571428</v>
      </c>
      <c r="D26" s="184">
        <v>5.3757142857142858E-2</v>
      </c>
      <c r="M26" s="189"/>
      <c r="N26" s="189"/>
      <c r="O26" s="189"/>
    </row>
    <row r="27" spans="1:17" x14ac:dyDescent="0.2">
      <c r="A27" s="141" t="s">
        <v>2</v>
      </c>
      <c r="B27" s="183">
        <v>4.7542857142857151E-2</v>
      </c>
      <c r="C27" s="183">
        <v>0.10684285714285714</v>
      </c>
      <c r="D27" s="184">
        <v>3.9399999999999998E-2</v>
      </c>
      <c r="M27" s="189"/>
      <c r="N27" s="189"/>
      <c r="O27" s="189"/>
    </row>
    <row r="28" spans="1:17" x14ac:dyDescent="0.2">
      <c r="A28" s="141" t="s">
        <v>60</v>
      </c>
      <c r="B28" s="183">
        <v>7.9028571428571434E-2</v>
      </c>
      <c r="C28" s="183">
        <v>4.3071428571428573E-2</v>
      </c>
      <c r="D28" s="184">
        <v>3.5742857142857139E-2</v>
      </c>
      <c r="M28" s="189"/>
      <c r="N28" s="189"/>
      <c r="O28" s="189"/>
    </row>
    <row r="29" spans="1:17" x14ac:dyDescent="0.2">
      <c r="A29" s="141" t="s">
        <v>63</v>
      </c>
      <c r="B29" s="183">
        <v>3.612857142857142E-2</v>
      </c>
      <c r="C29" s="183">
        <v>6.5142857142857146E-3</v>
      </c>
      <c r="D29" s="184">
        <v>2.9542857142857142E-2</v>
      </c>
      <c r="M29" s="189"/>
      <c r="N29" s="189"/>
      <c r="O29" s="189"/>
    </row>
    <row r="30" spans="1:17" x14ac:dyDescent="0.2">
      <c r="A30" s="141" t="s">
        <v>7</v>
      </c>
      <c r="B30" s="183">
        <v>6.0000000000000001E-3</v>
      </c>
      <c r="C30" s="183">
        <v>8.0571428571428565E-3</v>
      </c>
      <c r="D30" s="184">
        <v>2.4828571428571426E-2</v>
      </c>
      <c r="M30" s="189"/>
      <c r="N30" s="189"/>
      <c r="O30" s="189"/>
    </row>
    <row r="31" spans="1:17" x14ac:dyDescent="0.2">
      <c r="A31" s="141" t="s">
        <v>61</v>
      </c>
      <c r="B31" s="183">
        <v>7.456666666666667E-2</v>
      </c>
      <c r="C31" s="183">
        <v>2.6585714285714289E-2</v>
      </c>
      <c r="D31" s="184">
        <v>2.4514285714285711E-2</v>
      </c>
      <c r="M31" s="189"/>
      <c r="N31" s="189"/>
      <c r="O31" s="189"/>
    </row>
    <row r="32" spans="1:17" ht="17" thickBot="1" x14ac:dyDescent="0.25">
      <c r="A32" s="150" t="s">
        <v>9</v>
      </c>
      <c r="B32" s="185">
        <v>3.327142857142857E-2</v>
      </c>
      <c r="C32" s="185">
        <v>-3.3E-3</v>
      </c>
      <c r="D32" s="186">
        <v>3.5857142857142863E-3</v>
      </c>
      <c r="M32" s="189"/>
      <c r="N32" s="189"/>
      <c r="O32" s="189"/>
    </row>
    <row r="34" spans="1:4" ht="18" thickBot="1" x14ac:dyDescent="0.25">
      <c r="A34" s="187"/>
    </row>
    <row r="35" spans="1:4" ht="17" thickBot="1" x14ac:dyDescent="0.25">
      <c r="A35" s="220" t="s">
        <v>201</v>
      </c>
      <c r="B35" s="221"/>
      <c r="C35" s="221"/>
      <c r="D35" s="222"/>
    </row>
    <row r="36" spans="1:4" x14ac:dyDescent="0.2">
      <c r="A36" s="141" t="s">
        <v>78</v>
      </c>
      <c r="B36" s="180">
        <v>6</v>
      </c>
      <c r="C36" s="180">
        <v>8</v>
      </c>
      <c r="D36" s="188">
        <v>9</v>
      </c>
    </row>
    <row r="37" spans="1:4" x14ac:dyDescent="0.2">
      <c r="A37" s="141" t="s">
        <v>214</v>
      </c>
      <c r="B37" s="183">
        <v>8.1457142857142853E-2</v>
      </c>
      <c r="C37" s="183">
        <v>9.635714285714285E-2</v>
      </c>
      <c r="D37" s="184">
        <v>0.22682857142857141</v>
      </c>
    </row>
    <row r="38" spans="1:4" x14ac:dyDescent="0.2">
      <c r="A38" s="141" t="s">
        <v>4</v>
      </c>
      <c r="B38" s="183">
        <v>0.13251428571428575</v>
      </c>
      <c r="C38" s="183">
        <v>0.13018571428571427</v>
      </c>
      <c r="D38" s="184">
        <v>0.22151428571428575</v>
      </c>
    </row>
    <row r="39" spans="1:4" x14ac:dyDescent="0.2">
      <c r="A39" s="141" t="s">
        <v>3</v>
      </c>
      <c r="B39" s="183">
        <v>5.8928571428571427E-2</v>
      </c>
      <c r="C39" s="183">
        <v>0.1821714285714286</v>
      </c>
      <c r="D39" s="184">
        <v>0.11452857142857144</v>
      </c>
    </row>
    <row r="40" spans="1:4" x14ac:dyDescent="0.2">
      <c r="A40" s="141" t="s">
        <v>5</v>
      </c>
      <c r="B40" s="183">
        <v>0.10641428571428573</v>
      </c>
      <c r="C40" s="183">
        <v>0.11145714285714285</v>
      </c>
      <c r="D40" s="184">
        <v>9.6014285714285719E-2</v>
      </c>
    </row>
    <row r="41" spans="1:4" x14ac:dyDescent="0.2">
      <c r="A41" s="141" t="s">
        <v>6</v>
      </c>
      <c r="B41" s="183">
        <v>3.445714285714286E-2</v>
      </c>
      <c r="C41" s="183">
        <v>2.3285714285714288E-2</v>
      </c>
      <c r="D41" s="184">
        <v>7.2085714285714295E-2</v>
      </c>
    </row>
    <row r="42" spans="1:4" x14ac:dyDescent="0.2">
      <c r="A42" s="141" t="s">
        <v>1</v>
      </c>
      <c r="B42" s="183">
        <v>0.21382857142857145</v>
      </c>
      <c r="C42" s="183">
        <v>0.16904285714285711</v>
      </c>
      <c r="D42" s="184">
        <v>6.482857142857143E-2</v>
      </c>
    </row>
    <row r="43" spans="1:4" x14ac:dyDescent="0.2">
      <c r="A43" s="141" t="s">
        <v>7</v>
      </c>
      <c r="B43" s="183">
        <v>1.1428571428571429E-2</v>
      </c>
      <c r="C43" s="183">
        <v>1.3128571428571429E-2</v>
      </c>
      <c r="D43" s="184">
        <v>4.882857142857143E-2</v>
      </c>
    </row>
    <row r="44" spans="1:4" x14ac:dyDescent="0.2">
      <c r="A44" s="141" t="s">
        <v>0</v>
      </c>
      <c r="B44" s="183">
        <v>8.715714285714285E-2</v>
      </c>
      <c r="C44" s="183">
        <v>9.8328571428571432E-2</v>
      </c>
      <c r="D44" s="184">
        <v>4.8271428571428569E-2</v>
      </c>
    </row>
    <row r="45" spans="1:4" x14ac:dyDescent="0.2">
      <c r="A45" s="141" t="s">
        <v>2</v>
      </c>
      <c r="B45" s="183">
        <v>6.5057142857142855E-2</v>
      </c>
      <c r="C45" s="183">
        <v>0.10294285714285714</v>
      </c>
      <c r="D45" s="184">
        <v>3.672857142857143E-2</v>
      </c>
    </row>
    <row r="46" spans="1:4" x14ac:dyDescent="0.2">
      <c r="A46" s="141" t="s">
        <v>60</v>
      </c>
      <c r="B46" s="183">
        <v>7.3485714285714279E-2</v>
      </c>
      <c r="C46" s="183">
        <v>3.9671428571428573E-2</v>
      </c>
      <c r="D46" s="184">
        <v>2.6679999999999999E-2</v>
      </c>
    </row>
    <row r="47" spans="1:4" x14ac:dyDescent="0.2">
      <c r="A47" s="141" t="s">
        <v>63</v>
      </c>
      <c r="B47" s="183">
        <v>3.155714285714286E-2</v>
      </c>
      <c r="C47" s="183">
        <v>1.0314285714285715E-2</v>
      </c>
      <c r="D47" s="184">
        <v>2.587142857142857E-2</v>
      </c>
    </row>
    <row r="48" spans="1:4" x14ac:dyDescent="0.2">
      <c r="A48" s="141" t="s">
        <v>61</v>
      </c>
      <c r="B48" s="183">
        <v>6.1871428571428563E-2</v>
      </c>
      <c r="C48" s="183">
        <v>2.7728571428571429E-2</v>
      </c>
      <c r="D48" s="184">
        <v>9.7714285714285715E-3</v>
      </c>
    </row>
    <row r="49" spans="1:14" ht="17" thickBot="1" x14ac:dyDescent="0.25">
      <c r="A49" s="150" t="s">
        <v>9</v>
      </c>
      <c r="B49" s="185">
        <v>4.184285714285714E-2</v>
      </c>
      <c r="C49" s="185">
        <v>-4.6142857142857149E-3</v>
      </c>
      <c r="D49" s="186">
        <v>8.0428571428571415E-3</v>
      </c>
    </row>
    <row r="51" spans="1:14" ht="18" thickBot="1" x14ac:dyDescent="0.25">
      <c r="A51" s="187"/>
      <c r="B51" s="183"/>
      <c r="C51" s="183"/>
      <c r="D51" s="183"/>
    </row>
    <row r="52" spans="1:14" ht="17" thickBot="1" x14ac:dyDescent="0.25">
      <c r="A52" s="220" t="s">
        <v>202</v>
      </c>
      <c r="B52" s="221"/>
      <c r="C52" s="221"/>
      <c r="D52" s="222"/>
    </row>
    <row r="53" spans="1:14" x14ac:dyDescent="0.2">
      <c r="A53" s="141" t="s">
        <v>78</v>
      </c>
      <c r="B53" s="180">
        <v>6</v>
      </c>
      <c r="C53" s="180">
        <v>8</v>
      </c>
      <c r="D53" s="188">
        <v>9</v>
      </c>
    </row>
    <row r="54" spans="1:14" x14ac:dyDescent="0.2">
      <c r="A54" s="141" t="s">
        <v>4</v>
      </c>
      <c r="B54" s="183">
        <v>0.16168571428571427</v>
      </c>
      <c r="C54" s="183">
        <v>0.13965714285714287</v>
      </c>
      <c r="D54" s="184">
        <v>0.22781428571428572</v>
      </c>
      <c r="L54" s="190"/>
      <c r="M54" s="190"/>
      <c r="N54" s="190"/>
    </row>
    <row r="55" spans="1:14" x14ac:dyDescent="0.2">
      <c r="A55" s="141" t="s">
        <v>214</v>
      </c>
      <c r="B55" s="183">
        <v>8.0471428571428569E-2</v>
      </c>
      <c r="C55" s="183">
        <v>8.7385714285714289E-2</v>
      </c>
      <c r="D55" s="184">
        <v>0.20805714285714286</v>
      </c>
      <c r="L55" s="190"/>
      <c r="M55" s="190"/>
      <c r="N55" s="190"/>
    </row>
    <row r="56" spans="1:14" x14ac:dyDescent="0.2">
      <c r="A56" s="141" t="s">
        <v>3</v>
      </c>
      <c r="B56" s="183">
        <v>6.08E-2</v>
      </c>
      <c r="C56" s="183">
        <v>0.17518571428571428</v>
      </c>
      <c r="D56" s="184">
        <v>0.12055714285714285</v>
      </c>
      <c r="L56" s="190"/>
      <c r="M56" s="190"/>
      <c r="N56" s="190"/>
    </row>
    <row r="57" spans="1:14" x14ac:dyDescent="0.2">
      <c r="A57" s="141" t="s">
        <v>5</v>
      </c>
      <c r="B57" s="183">
        <v>9.3714285714285722E-2</v>
      </c>
      <c r="C57" s="183">
        <v>0.10722857142857144</v>
      </c>
      <c r="D57" s="184">
        <v>0.11744285714285715</v>
      </c>
      <c r="L57" s="190"/>
      <c r="M57" s="190"/>
      <c r="N57" s="190"/>
    </row>
    <row r="58" spans="1:14" x14ac:dyDescent="0.2">
      <c r="A58" s="141" t="s">
        <v>6</v>
      </c>
      <c r="B58" s="183">
        <v>3.724285714285714E-2</v>
      </c>
      <c r="C58" s="183">
        <v>1.3185714285714285E-2</v>
      </c>
      <c r="D58" s="184">
        <v>7.6671428571428585E-2</v>
      </c>
      <c r="L58" s="190"/>
      <c r="M58" s="190"/>
      <c r="N58" s="190"/>
    </row>
    <row r="59" spans="1:14" x14ac:dyDescent="0.2">
      <c r="A59" s="141" t="s">
        <v>0</v>
      </c>
      <c r="B59" s="183">
        <v>0.10712857142857143</v>
      </c>
      <c r="C59" s="183">
        <v>9.2671428571428585E-2</v>
      </c>
      <c r="D59" s="184">
        <v>7.4842857142857142E-2</v>
      </c>
      <c r="L59" s="190"/>
      <c r="M59" s="190"/>
      <c r="N59" s="190"/>
    </row>
    <row r="60" spans="1:14" x14ac:dyDescent="0.2">
      <c r="A60" s="141" t="s">
        <v>1</v>
      </c>
      <c r="B60" s="183">
        <v>0.20828571428571432</v>
      </c>
      <c r="C60" s="183">
        <v>0.18668571428571429</v>
      </c>
      <c r="D60" s="184">
        <v>5.6857142857142849E-2</v>
      </c>
      <c r="L60" s="190"/>
      <c r="M60" s="190"/>
      <c r="N60" s="190"/>
    </row>
    <row r="61" spans="1:14" x14ac:dyDescent="0.2">
      <c r="A61" s="141" t="s">
        <v>7</v>
      </c>
      <c r="B61" s="183">
        <v>1.0928571428571428E-2</v>
      </c>
      <c r="C61" s="183">
        <v>7.8857142857142858E-3</v>
      </c>
      <c r="D61" s="184">
        <v>3.73E-2</v>
      </c>
      <c r="L61" s="190"/>
      <c r="M61" s="190"/>
      <c r="N61" s="190"/>
    </row>
    <row r="62" spans="1:14" x14ac:dyDescent="0.2">
      <c r="A62" s="141" t="s">
        <v>2</v>
      </c>
      <c r="B62" s="183">
        <v>6.0900000000000003E-2</v>
      </c>
      <c r="C62" s="183">
        <v>9.7728571428571415E-2</v>
      </c>
      <c r="D62" s="184">
        <v>3.5357142857142858E-2</v>
      </c>
      <c r="L62" s="190"/>
      <c r="M62" s="190"/>
      <c r="N62" s="190"/>
    </row>
    <row r="63" spans="1:14" x14ac:dyDescent="0.2">
      <c r="A63" s="141" t="s">
        <v>63</v>
      </c>
      <c r="B63" s="183">
        <v>3.2100000000000004E-2</v>
      </c>
      <c r="C63" s="183">
        <v>6.6571428571428571E-3</v>
      </c>
      <c r="D63" s="184">
        <v>1.78E-2</v>
      </c>
      <c r="L63" s="190"/>
      <c r="M63" s="190"/>
      <c r="N63" s="190"/>
    </row>
    <row r="64" spans="1:14" x14ac:dyDescent="0.2">
      <c r="A64" s="141" t="s">
        <v>60</v>
      </c>
      <c r="B64" s="183">
        <v>5.6557142857142861E-2</v>
      </c>
      <c r="C64" s="183">
        <v>5.7771428571428571E-2</v>
      </c>
      <c r="D64" s="184">
        <v>1.5642857142857142E-2</v>
      </c>
      <c r="L64" s="190"/>
      <c r="M64" s="190"/>
      <c r="N64" s="190"/>
    </row>
    <row r="65" spans="1:16" x14ac:dyDescent="0.2">
      <c r="A65" s="141" t="s">
        <v>61</v>
      </c>
      <c r="B65" s="183">
        <v>6.1085714285714285E-2</v>
      </c>
      <c r="C65" s="183">
        <v>3.0271428571428567E-2</v>
      </c>
      <c r="D65" s="184">
        <v>1.0485714285714287E-2</v>
      </c>
      <c r="L65" s="190"/>
      <c r="M65" s="190"/>
      <c r="N65" s="190"/>
    </row>
    <row r="66" spans="1:16" ht="17" thickBot="1" x14ac:dyDescent="0.25">
      <c r="A66" s="150" t="s">
        <v>9</v>
      </c>
      <c r="B66" s="185">
        <v>2.9099999999999997E-2</v>
      </c>
      <c r="C66" s="185">
        <v>-2.314285714285714E-3</v>
      </c>
      <c r="D66" s="186">
        <v>1.1714285714285717E-3</v>
      </c>
      <c r="L66" s="190"/>
      <c r="M66" s="190"/>
      <c r="N66" s="190"/>
    </row>
    <row r="67" spans="1:16" ht="18" thickBot="1" x14ac:dyDescent="0.25">
      <c r="A67" s="187"/>
      <c r="B67" s="183"/>
      <c r="C67" s="183"/>
      <c r="D67" s="183"/>
      <c r="L67" s="190"/>
      <c r="M67" s="190"/>
      <c r="N67" s="190"/>
    </row>
    <row r="68" spans="1:16" ht="17" thickBot="1" x14ac:dyDescent="0.25">
      <c r="A68" s="220" t="s">
        <v>203</v>
      </c>
      <c r="B68" s="221"/>
      <c r="C68" s="221"/>
      <c r="D68" s="222"/>
    </row>
    <row r="69" spans="1:16" x14ac:dyDescent="0.2">
      <c r="A69" s="141" t="s">
        <v>78</v>
      </c>
      <c r="B69" s="180">
        <v>6</v>
      </c>
      <c r="C69" s="180">
        <v>8</v>
      </c>
      <c r="D69" s="188">
        <v>9</v>
      </c>
    </row>
    <row r="70" spans="1:16" x14ac:dyDescent="0.2">
      <c r="A70" s="141" t="s">
        <v>4</v>
      </c>
      <c r="B70" s="183">
        <v>0.14507142857142857</v>
      </c>
      <c r="C70" s="183">
        <v>0.12322857142857144</v>
      </c>
      <c r="D70" s="184">
        <v>0.2235857142857143</v>
      </c>
    </row>
    <row r="71" spans="1:16" x14ac:dyDescent="0.2">
      <c r="A71" s="141" t="s">
        <v>214</v>
      </c>
      <c r="B71" s="183">
        <v>9.4857142857142862E-2</v>
      </c>
      <c r="C71" s="183">
        <v>6.3728571428571426E-2</v>
      </c>
      <c r="D71" s="184">
        <v>0.21362857142857142</v>
      </c>
    </row>
    <row r="72" spans="1:16" x14ac:dyDescent="0.2">
      <c r="A72" s="141" t="s">
        <v>3</v>
      </c>
      <c r="B72" s="183">
        <v>6.8199999999999997E-2</v>
      </c>
      <c r="C72" s="183">
        <v>0.17245714285714284</v>
      </c>
      <c r="D72" s="184">
        <v>0.13137142857142856</v>
      </c>
    </row>
    <row r="73" spans="1:16" x14ac:dyDescent="0.2">
      <c r="A73" s="141" t="s">
        <v>5</v>
      </c>
      <c r="B73" s="183">
        <v>7.7671428571428572E-2</v>
      </c>
      <c r="C73" s="183">
        <v>9.281428571428571E-2</v>
      </c>
      <c r="D73" s="184">
        <v>0.10009999999999999</v>
      </c>
    </row>
    <row r="74" spans="1:16" x14ac:dyDescent="0.2">
      <c r="A74" s="141" t="s">
        <v>6</v>
      </c>
      <c r="B74" s="183">
        <v>3.9199999999999999E-2</v>
      </c>
      <c r="C74" s="183">
        <v>1.9257142857142858E-2</v>
      </c>
      <c r="D74" s="184">
        <v>8.4471428571428572E-2</v>
      </c>
    </row>
    <row r="75" spans="1:16" x14ac:dyDescent="0.2">
      <c r="A75" s="141" t="s">
        <v>1</v>
      </c>
      <c r="B75" s="183">
        <v>0.22631428571428572</v>
      </c>
      <c r="C75" s="183">
        <v>0.20932857142857147</v>
      </c>
      <c r="D75" s="184">
        <v>7.3928571428571441E-2</v>
      </c>
    </row>
    <row r="76" spans="1:16" x14ac:dyDescent="0.2">
      <c r="A76" s="141" t="s">
        <v>0</v>
      </c>
      <c r="B76" s="183">
        <v>0.12582857142857143</v>
      </c>
      <c r="C76" s="183">
        <v>0.10538571428571428</v>
      </c>
      <c r="D76" s="184">
        <v>6.6271428571428578E-2</v>
      </c>
    </row>
    <row r="77" spans="1:16" x14ac:dyDescent="0.2">
      <c r="A77" s="141" t="s">
        <v>7</v>
      </c>
      <c r="B77" s="183">
        <v>7.971428571428572E-3</v>
      </c>
      <c r="C77" s="183">
        <v>1.8099999999999998E-2</v>
      </c>
      <c r="D77" s="184">
        <v>4.1057142857142855E-2</v>
      </c>
    </row>
    <row r="78" spans="1:16" x14ac:dyDescent="0.2">
      <c r="A78" s="141" t="s">
        <v>2</v>
      </c>
      <c r="B78" s="183">
        <v>5.4357142857142861E-2</v>
      </c>
      <c r="C78" s="183">
        <v>9.3700000000000006E-2</v>
      </c>
      <c r="D78" s="184">
        <v>3.2214285714285709E-2</v>
      </c>
      <c r="N78" s="180"/>
      <c r="O78" s="180"/>
      <c r="P78" s="180"/>
    </row>
    <row r="79" spans="1:16" x14ac:dyDescent="0.2">
      <c r="A79" s="141" t="s">
        <v>60</v>
      </c>
      <c r="B79" s="183">
        <v>5.4814285714285711E-2</v>
      </c>
      <c r="C79" s="183">
        <v>6.7642857142857143E-2</v>
      </c>
      <c r="D79" s="184">
        <v>2.0314285714285712E-2</v>
      </c>
      <c r="N79" s="183"/>
      <c r="O79" s="183"/>
      <c r="P79" s="183"/>
    </row>
    <row r="80" spans="1:16" x14ac:dyDescent="0.2">
      <c r="A80" s="141" t="s">
        <v>63</v>
      </c>
      <c r="B80" s="183">
        <v>2.7914285714285714E-2</v>
      </c>
      <c r="C80" s="183">
        <v>4.5142857142857146E-3</v>
      </c>
      <c r="D80" s="184">
        <v>1.1657142857142857E-2</v>
      </c>
      <c r="N80" s="183"/>
      <c r="O80" s="183"/>
      <c r="P80" s="183"/>
    </row>
    <row r="81" spans="1:17" x14ac:dyDescent="0.2">
      <c r="A81" s="141" t="s">
        <v>61</v>
      </c>
      <c r="B81" s="183">
        <v>5.6685714285714277E-2</v>
      </c>
      <c r="C81" s="183">
        <v>3.102857142857143E-2</v>
      </c>
      <c r="D81" s="184">
        <v>1.0728571428571429E-2</v>
      </c>
      <c r="N81" s="183"/>
      <c r="O81" s="183"/>
      <c r="P81" s="183"/>
    </row>
    <row r="82" spans="1:17" x14ac:dyDescent="0.2">
      <c r="A82" s="141" t="s">
        <v>9</v>
      </c>
      <c r="B82" s="183">
        <v>2.1114285714285717E-2</v>
      </c>
      <c r="C82" s="183">
        <v>-1.185714285714286E-3</v>
      </c>
      <c r="D82" s="184">
        <v>-9.3285714285714274E-3</v>
      </c>
      <c r="N82" s="183"/>
      <c r="O82" s="183"/>
      <c r="P82" s="183"/>
    </row>
    <row r="83" spans="1:17" ht="18" thickBot="1" x14ac:dyDescent="0.25">
      <c r="A83" s="187"/>
      <c r="B83" s="183"/>
      <c r="C83" s="183"/>
      <c r="D83" s="183"/>
      <c r="M83" s="180"/>
      <c r="N83" s="180"/>
      <c r="O83" s="180"/>
      <c r="P83" s="180"/>
      <c r="Q83" s="180"/>
    </row>
    <row r="84" spans="1:17" ht="17" thickBot="1" x14ac:dyDescent="0.25">
      <c r="A84" s="220" t="s">
        <v>204</v>
      </c>
      <c r="B84" s="221"/>
      <c r="C84" s="221"/>
      <c r="D84" s="222"/>
      <c r="M84" s="183"/>
      <c r="N84" s="183"/>
      <c r="O84" s="183"/>
      <c r="P84" s="183"/>
      <c r="Q84" s="183"/>
    </row>
    <row r="85" spans="1:17" x14ac:dyDescent="0.2">
      <c r="A85" s="141" t="s">
        <v>78</v>
      </c>
      <c r="B85" s="180">
        <v>6</v>
      </c>
      <c r="C85" s="180">
        <v>8</v>
      </c>
      <c r="D85" s="188">
        <v>9</v>
      </c>
      <c r="G85" s="183"/>
      <c r="M85" s="183"/>
      <c r="N85" s="183"/>
      <c r="P85" s="183"/>
      <c r="Q85" s="183"/>
    </row>
    <row r="86" spans="1:17" x14ac:dyDescent="0.2">
      <c r="A86" s="141" t="s">
        <v>4</v>
      </c>
      <c r="B86" s="183">
        <v>0.15071428571428575</v>
      </c>
      <c r="C86" s="183">
        <v>0.13961428571428572</v>
      </c>
      <c r="D86" s="184">
        <v>0.25234285714285715</v>
      </c>
      <c r="G86" s="183"/>
      <c r="M86" s="183"/>
      <c r="N86" s="183"/>
      <c r="P86" s="183"/>
      <c r="Q86" s="183"/>
    </row>
    <row r="87" spans="1:17" x14ac:dyDescent="0.2">
      <c r="A87" s="141" t="s">
        <v>214</v>
      </c>
      <c r="B87" s="183">
        <v>0.10171428571428572</v>
      </c>
      <c r="C87" s="183">
        <v>7.8285714285714292E-2</v>
      </c>
      <c r="D87" s="184">
        <v>0.22391428571428573</v>
      </c>
      <c r="G87" s="183"/>
      <c r="M87" s="183"/>
      <c r="N87" s="183"/>
      <c r="P87" s="183"/>
      <c r="Q87" s="183"/>
    </row>
    <row r="88" spans="1:17" x14ac:dyDescent="0.2">
      <c r="A88" s="141" t="s">
        <v>3</v>
      </c>
      <c r="B88" s="183">
        <v>6.9671428571428579E-2</v>
      </c>
      <c r="C88" s="183">
        <v>0.17722857142857143</v>
      </c>
      <c r="D88" s="184">
        <v>0.13065714285714286</v>
      </c>
      <c r="G88" s="183"/>
      <c r="M88" s="183"/>
      <c r="N88" s="183"/>
      <c r="P88" s="183"/>
      <c r="Q88" s="183"/>
    </row>
    <row r="89" spans="1:17" x14ac:dyDescent="0.2">
      <c r="A89" s="141" t="s">
        <v>6</v>
      </c>
      <c r="B89" s="183">
        <v>7.6385714285714293E-2</v>
      </c>
      <c r="C89" s="183">
        <v>2.467142857142857E-2</v>
      </c>
      <c r="D89" s="184">
        <v>8.7828571428571436E-2</v>
      </c>
      <c r="G89" s="183"/>
      <c r="M89" s="183"/>
      <c r="N89" s="183"/>
      <c r="P89" s="183"/>
      <c r="Q89" s="183"/>
    </row>
    <row r="90" spans="1:17" x14ac:dyDescent="0.2">
      <c r="A90" s="141" t="s">
        <v>5</v>
      </c>
      <c r="B90" s="183">
        <v>6.994285714285714E-2</v>
      </c>
      <c r="C90" s="183">
        <v>0.10417142857142858</v>
      </c>
      <c r="D90" s="184">
        <v>8.087142857142858E-2</v>
      </c>
      <c r="G90" s="183"/>
      <c r="M90" s="183"/>
      <c r="N90" s="183"/>
      <c r="P90" s="183"/>
      <c r="Q90" s="183"/>
    </row>
    <row r="91" spans="1:17" x14ac:dyDescent="0.2">
      <c r="A91" s="141" t="s">
        <v>1</v>
      </c>
      <c r="B91" s="183">
        <v>0.19454285714285713</v>
      </c>
      <c r="C91" s="183">
        <v>0.19592857142857145</v>
      </c>
      <c r="D91" s="184">
        <v>6.8371428571428569E-2</v>
      </c>
      <c r="G91" s="183"/>
      <c r="M91" s="183"/>
      <c r="N91" s="183"/>
      <c r="P91" s="183"/>
      <c r="Q91" s="183"/>
    </row>
    <row r="92" spans="1:17" x14ac:dyDescent="0.2">
      <c r="A92" s="141" t="s">
        <v>0</v>
      </c>
      <c r="B92" s="183">
        <v>0.11065714285714287</v>
      </c>
      <c r="C92" s="183">
        <v>9.7328571428571431E-2</v>
      </c>
      <c r="D92" s="184">
        <v>6.2828571428571428E-2</v>
      </c>
      <c r="G92" s="183"/>
      <c r="M92" s="183"/>
      <c r="N92" s="183"/>
      <c r="P92" s="183"/>
      <c r="Q92" s="183"/>
    </row>
    <row r="93" spans="1:17" x14ac:dyDescent="0.2">
      <c r="A93" s="141" t="s">
        <v>60</v>
      </c>
      <c r="B93" s="183">
        <v>4.5128571428571441E-2</v>
      </c>
      <c r="C93" s="183">
        <v>7.0985714285714291E-2</v>
      </c>
      <c r="D93" s="184">
        <v>2.8542857142857141E-2</v>
      </c>
      <c r="G93" s="183"/>
      <c r="M93" s="183"/>
      <c r="N93" s="183"/>
      <c r="P93" s="183"/>
      <c r="Q93" s="183"/>
    </row>
    <row r="94" spans="1:17" x14ac:dyDescent="0.2">
      <c r="A94" s="141" t="s">
        <v>2</v>
      </c>
      <c r="B94" s="183">
        <v>6.4314285714285713E-2</v>
      </c>
      <c r="C94" s="183">
        <v>7.6085714285714284E-2</v>
      </c>
      <c r="D94" s="184">
        <v>2.461428571428572E-2</v>
      </c>
      <c r="G94" s="183"/>
      <c r="M94" s="183"/>
      <c r="N94" s="183"/>
      <c r="P94" s="183"/>
      <c r="Q94" s="183"/>
    </row>
    <row r="95" spans="1:17" x14ac:dyDescent="0.2">
      <c r="A95" s="141" t="s">
        <v>7</v>
      </c>
      <c r="B95" s="183">
        <v>6.5142857142857138E-3</v>
      </c>
      <c r="C95" s="183">
        <v>1.6114285714285716E-2</v>
      </c>
      <c r="D95" s="184">
        <v>2.3428571428571431E-2</v>
      </c>
      <c r="G95" s="183"/>
      <c r="M95" s="183"/>
      <c r="N95" s="183"/>
      <c r="P95" s="183"/>
      <c r="Q95" s="183"/>
    </row>
    <row r="96" spans="1:17" x14ac:dyDescent="0.2">
      <c r="A96" s="141" t="s">
        <v>63</v>
      </c>
      <c r="B96" s="183">
        <v>3.6299999999999999E-2</v>
      </c>
      <c r="C96" s="183">
        <v>3.6857142857142857E-3</v>
      </c>
      <c r="D96" s="184">
        <v>8.9857142857142861E-3</v>
      </c>
      <c r="G96" s="183"/>
      <c r="M96" s="183"/>
      <c r="N96" s="183"/>
      <c r="P96" s="183"/>
      <c r="Q96" s="183"/>
    </row>
    <row r="97" spans="1:12" ht="17" x14ac:dyDescent="0.2">
      <c r="A97" s="141" t="s">
        <v>61</v>
      </c>
      <c r="B97" s="183">
        <v>4.8271428571428569E-2</v>
      </c>
      <c r="C97" s="183">
        <v>1.9257142857142858E-2</v>
      </c>
      <c r="D97" s="184">
        <v>8.8428571428571419E-3</v>
      </c>
      <c r="G97" s="183"/>
      <c r="L97" s="187"/>
    </row>
    <row r="98" spans="1:12" x14ac:dyDescent="0.2">
      <c r="A98" s="141" t="s">
        <v>9</v>
      </c>
      <c r="B98" s="183">
        <v>2.5842857142857147E-2</v>
      </c>
      <c r="C98" s="183">
        <v>-3.3571428571428572E-3</v>
      </c>
      <c r="D98" s="184">
        <v>-1.2285714285714285E-3</v>
      </c>
    </row>
    <row r="99" spans="1:12" ht="18" thickBot="1" x14ac:dyDescent="0.25">
      <c r="A99" s="187"/>
    </row>
    <row r="100" spans="1:12" ht="17" thickBot="1" x14ac:dyDescent="0.25">
      <c r="A100" s="220" t="s">
        <v>79</v>
      </c>
      <c r="B100" s="221"/>
      <c r="C100" s="221"/>
      <c r="D100" s="221"/>
      <c r="E100" s="221"/>
      <c r="F100" s="222"/>
    </row>
    <row r="101" spans="1:12" x14ac:dyDescent="0.2">
      <c r="A101" s="141" t="s">
        <v>78</v>
      </c>
      <c r="B101" s="180">
        <v>2019</v>
      </c>
      <c r="C101" s="180">
        <v>2020</v>
      </c>
      <c r="D101" s="180">
        <v>2021</v>
      </c>
      <c r="E101" s="180">
        <v>2022</v>
      </c>
      <c r="F101" s="188">
        <v>2023</v>
      </c>
    </row>
    <row r="102" spans="1:12" x14ac:dyDescent="0.2">
      <c r="A102" s="141" t="s">
        <v>1</v>
      </c>
      <c r="B102" s="183">
        <v>0.23372380952380953</v>
      </c>
      <c r="C102" s="183">
        <v>0.21382857142857145</v>
      </c>
      <c r="D102" s="183">
        <v>0.20828571428571432</v>
      </c>
      <c r="E102" s="183">
        <v>0.22631428571428572</v>
      </c>
      <c r="F102" s="184">
        <v>0.19454285714285713</v>
      </c>
    </row>
    <row r="103" spans="1:12" x14ac:dyDescent="0.2">
      <c r="A103" s="141" t="s">
        <v>4</v>
      </c>
      <c r="B103" s="183">
        <v>0.14657142857142855</v>
      </c>
      <c r="C103" s="183">
        <v>0.13251428571428575</v>
      </c>
      <c r="D103" s="183">
        <v>0.16168571428571427</v>
      </c>
      <c r="E103" s="183">
        <v>0.14507142857142857</v>
      </c>
      <c r="F103" s="184">
        <v>0.15071428571428575</v>
      </c>
    </row>
    <row r="104" spans="1:12" x14ac:dyDescent="0.2">
      <c r="A104" s="141" t="s">
        <v>5</v>
      </c>
      <c r="B104" s="183">
        <v>9.9009523809523811E-2</v>
      </c>
      <c r="C104" s="183">
        <v>0.10641428571428573</v>
      </c>
      <c r="D104" s="183">
        <v>9.3714285714285722E-2</v>
      </c>
      <c r="E104" s="183">
        <v>7.7671428571428572E-2</v>
      </c>
      <c r="F104" s="184">
        <v>6.994285714285714E-2</v>
      </c>
    </row>
    <row r="105" spans="1:12" x14ac:dyDescent="0.2">
      <c r="A105" s="141" t="s">
        <v>0</v>
      </c>
      <c r="B105" s="183">
        <v>8.7442857142857142E-2</v>
      </c>
      <c r="C105" s="183">
        <v>8.715714285714285E-2</v>
      </c>
      <c r="D105" s="183">
        <v>0.10712857142857143</v>
      </c>
      <c r="E105" s="183">
        <v>0.12582857142857143</v>
      </c>
      <c r="F105" s="184">
        <v>0.11065714285714287</v>
      </c>
    </row>
    <row r="106" spans="1:12" x14ac:dyDescent="0.2">
      <c r="A106" s="141" t="s">
        <v>60</v>
      </c>
      <c r="B106" s="183">
        <v>7.9028571428571434E-2</v>
      </c>
      <c r="C106" s="183">
        <v>7.3485714285714279E-2</v>
      </c>
      <c r="D106" s="183">
        <v>5.6557142857142861E-2</v>
      </c>
      <c r="E106" s="183">
        <v>5.4814285714285711E-2</v>
      </c>
      <c r="F106" s="184">
        <v>4.5128571428571441E-2</v>
      </c>
    </row>
    <row r="107" spans="1:12" x14ac:dyDescent="0.2">
      <c r="A107" s="141" t="s">
        <v>61</v>
      </c>
      <c r="B107" s="183">
        <v>7.456666666666667E-2</v>
      </c>
      <c r="C107" s="183">
        <v>6.1871428571428563E-2</v>
      </c>
      <c r="D107" s="183">
        <v>6.1085714285714285E-2</v>
      </c>
      <c r="E107" s="183">
        <v>5.6685714285714277E-2</v>
      </c>
      <c r="F107" s="184">
        <v>4.8271428571428569E-2</v>
      </c>
    </row>
    <row r="108" spans="1:12" x14ac:dyDescent="0.2">
      <c r="A108" s="141" t="s">
        <v>3</v>
      </c>
      <c r="B108" s="183">
        <v>5.9357142857142851E-2</v>
      </c>
      <c r="C108" s="183">
        <v>5.8928571428571427E-2</v>
      </c>
      <c r="D108" s="183">
        <v>6.08E-2</v>
      </c>
      <c r="E108" s="183">
        <v>6.8199999999999997E-2</v>
      </c>
      <c r="F108" s="184">
        <v>6.9671428571428579E-2</v>
      </c>
    </row>
    <row r="109" spans="1:12" x14ac:dyDescent="0.2">
      <c r="A109" s="141" t="s">
        <v>6</v>
      </c>
      <c r="B109" s="183">
        <v>4.8742857142857143E-2</v>
      </c>
      <c r="C109" s="183">
        <v>3.445714285714286E-2</v>
      </c>
      <c r="D109" s="183">
        <v>3.724285714285714E-2</v>
      </c>
      <c r="E109" s="183">
        <v>3.9199999999999999E-2</v>
      </c>
      <c r="F109" s="184">
        <v>7.6385714285714293E-2</v>
      </c>
    </row>
    <row r="110" spans="1:12" x14ac:dyDescent="0.2">
      <c r="A110" s="141" t="s">
        <v>62</v>
      </c>
      <c r="B110" s="183">
        <v>4.8614285714285714E-2</v>
      </c>
      <c r="C110" s="183">
        <v>8.1457142857142853E-2</v>
      </c>
      <c r="D110" s="183">
        <v>8.0471428571428569E-2</v>
      </c>
      <c r="E110" s="183">
        <v>9.4857142857142862E-2</v>
      </c>
      <c r="F110" s="184">
        <v>0.10171428571428572</v>
      </c>
    </row>
    <row r="111" spans="1:12" x14ac:dyDescent="0.2">
      <c r="A111" s="141" t="s">
        <v>2</v>
      </c>
      <c r="B111" s="183">
        <v>4.7542857142857151E-2</v>
      </c>
      <c r="C111" s="183">
        <v>6.5057142857142855E-2</v>
      </c>
      <c r="D111" s="183">
        <v>6.0900000000000003E-2</v>
      </c>
      <c r="E111" s="183">
        <v>5.4357142857142861E-2</v>
      </c>
      <c r="F111" s="184">
        <v>6.4314285714285713E-2</v>
      </c>
    </row>
    <row r="112" spans="1:12" x14ac:dyDescent="0.2">
      <c r="A112" s="141" t="s">
        <v>63</v>
      </c>
      <c r="B112" s="183">
        <v>3.612857142857142E-2</v>
      </c>
      <c r="C112" s="183">
        <v>3.155714285714286E-2</v>
      </c>
      <c r="D112" s="183">
        <v>3.2100000000000004E-2</v>
      </c>
      <c r="E112" s="183">
        <v>2.7914285714285714E-2</v>
      </c>
      <c r="F112" s="184">
        <v>3.6299999999999999E-2</v>
      </c>
    </row>
    <row r="113" spans="1:6" x14ac:dyDescent="0.2">
      <c r="A113" s="141" t="s">
        <v>9</v>
      </c>
      <c r="B113" s="183">
        <v>3.327142857142857E-2</v>
      </c>
      <c r="C113" s="183">
        <v>4.184285714285714E-2</v>
      </c>
      <c r="D113" s="183">
        <v>2.9099999999999997E-2</v>
      </c>
      <c r="E113" s="183">
        <v>2.1114285714285717E-2</v>
      </c>
      <c r="F113" s="184">
        <v>2.5842857142857147E-2</v>
      </c>
    </row>
    <row r="114" spans="1:6" x14ac:dyDescent="0.2">
      <c r="A114" s="141" t="s">
        <v>7</v>
      </c>
      <c r="B114" s="183">
        <v>6.0000000000000001E-3</v>
      </c>
      <c r="C114" s="183">
        <v>1.1428571428571429E-2</v>
      </c>
      <c r="D114" s="183">
        <v>1.0928571428571428E-2</v>
      </c>
      <c r="E114" s="183">
        <v>7.971428571428572E-3</v>
      </c>
      <c r="F114" s="184">
        <v>6.5142857142857138E-3</v>
      </c>
    </row>
    <row r="115" spans="1:6" ht="18" thickBot="1" x14ac:dyDescent="0.25">
      <c r="A115" s="191" t="s">
        <v>8</v>
      </c>
      <c r="B115" s="165"/>
      <c r="C115" s="165"/>
      <c r="D115" s="165"/>
      <c r="E115" s="165"/>
      <c r="F115" s="192"/>
    </row>
    <row r="116" spans="1:6" ht="17" thickBot="1" x14ac:dyDescent="0.25"/>
    <row r="117" spans="1:6" ht="17" thickBot="1" x14ac:dyDescent="0.25">
      <c r="A117" s="220" t="s">
        <v>81</v>
      </c>
      <c r="B117" s="221"/>
      <c r="C117" s="221"/>
      <c r="D117" s="221"/>
      <c r="E117" s="221"/>
      <c r="F117" s="222"/>
    </row>
    <row r="118" spans="1:6" x14ac:dyDescent="0.2">
      <c r="A118" s="141" t="s">
        <v>78</v>
      </c>
      <c r="B118" s="180">
        <v>2019</v>
      </c>
      <c r="C118" s="180">
        <v>2020</v>
      </c>
      <c r="D118" s="180">
        <v>2021</v>
      </c>
      <c r="E118" s="180">
        <v>2022</v>
      </c>
      <c r="F118" s="188">
        <v>2023</v>
      </c>
    </row>
    <row r="119" spans="1:6" x14ac:dyDescent="0.2">
      <c r="A119" s="141" t="s">
        <v>1</v>
      </c>
      <c r="B119" s="183">
        <v>0.20721428571428571</v>
      </c>
      <c r="C119" s="183">
        <v>0.16904285714285711</v>
      </c>
      <c r="D119" s="183">
        <v>0.18668571428571429</v>
      </c>
      <c r="E119" s="183">
        <v>0.20932857142857147</v>
      </c>
      <c r="F119" s="184">
        <v>0.19592857142857145</v>
      </c>
    </row>
    <row r="120" spans="1:6" x14ac:dyDescent="0.2">
      <c r="A120" s="141" t="s">
        <v>3</v>
      </c>
      <c r="B120" s="183">
        <v>0.17485714285714282</v>
      </c>
      <c r="C120" s="183">
        <v>0.1821714285714286</v>
      </c>
      <c r="D120" s="183">
        <v>0.17518571428571428</v>
      </c>
      <c r="E120" s="183">
        <v>0.17245714285714284</v>
      </c>
      <c r="F120" s="184">
        <v>0.17722857142857143</v>
      </c>
    </row>
    <row r="121" spans="1:6" x14ac:dyDescent="0.2">
      <c r="A121" s="141" t="s">
        <v>4</v>
      </c>
      <c r="B121" s="183">
        <v>0.11792857142857142</v>
      </c>
      <c r="C121" s="183">
        <v>0.13018571428571427</v>
      </c>
      <c r="D121" s="183">
        <v>0.13965714285714287</v>
      </c>
      <c r="E121" s="183">
        <v>0.12322857142857144</v>
      </c>
      <c r="F121" s="184">
        <v>0.13961428571428572</v>
      </c>
    </row>
    <row r="122" spans="1:6" x14ac:dyDescent="0.2">
      <c r="A122" s="141" t="s">
        <v>2</v>
      </c>
      <c r="B122" s="183">
        <v>0.10684285714285714</v>
      </c>
      <c r="C122" s="183">
        <v>0.10294285714285714</v>
      </c>
      <c r="D122" s="183">
        <v>9.7728571428571415E-2</v>
      </c>
      <c r="E122" s="183">
        <v>0.10538571428571428</v>
      </c>
      <c r="F122" s="184">
        <v>9.7328571428571431E-2</v>
      </c>
    </row>
    <row r="123" spans="1:6" x14ac:dyDescent="0.2">
      <c r="A123" s="141" t="s">
        <v>0</v>
      </c>
      <c r="B123" s="183">
        <v>0.10048571428571428</v>
      </c>
      <c r="C123" s="183">
        <v>9.8328571428571432E-2</v>
      </c>
      <c r="D123" s="183">
        <v>9.2671428571428585E-2</v>
      </c>
      <c r="E123" s="183">
        <v>9.281428571428571E-2</v>
      </c>
      <c r="F123" s="184">
        <v>0.10417142857142858</v>
      </c>
    </row>
    <row r="124" spans="1:6" x14ac:dyDescent="0.2">
      <c r="A124" s="141" t="s">
        <v>5</v>
      </c>
      <c r="B124" s="183">
        <v>9.7085714285714289E-2</v>
      </c>
      <c r="C124" s="183">
        <v>0.11145714285714285</v>
      </c>
      <c r="D124" s="183">
        <v>0.10722857142857144</v>
      </c>
      <c r="E124" s="183">
        <v>9.3700000000000006E-2</v>
      </c>
      <c r="F124" s="184">
        <v>7.6085714285714284E-2</v>
      </c>
    </row>
    <row r="125" spans="1:6" x14ac:dyDescent="0.2">
      <c r="A125" s="141" t="s">
        <v>62</v>
      </c>
      <c r="B125" s="183">
        <v>8.9485714285714293E-2</v>
      </c>
      <c r="C125" s="183">
        <v>9.635714285714285E-2</v>
      </c>
      <c r="D125" s="183">
        <v>8.7385714285714289E-2</v>
      </c>
      <c r="E125" s="183">
        <v>6.3728571428571426E-2</v>
      </c>
      <c r="F125" s="184">
        <v>7.8285714285714292E-2</v>
      </c>
    </row>
    <row r="126" spans="1:6" x14ac:dyDescent="0.2">
      <c r="A126" s="141" t="s">
        <v>60</v>
      </c>
      <c r="B126" s="183">
        <v>4.3071428571428573E-2</v>
      </c>
      <c r="C126" s="183">
        <v>3.9671428571428573E-2</v>
      </c>
      <c r="D126" s="183">
        <v>5.7771428571428571E-2</v>
      </c>
      <c r="E126" s="183">
        <v>6.7642857142857143E-2</v>
      </c>
      <c r="F126" s="184">
        <v>7.0985714285714291E-2</v>
      </c>
    </row>
    <row r="127" spans="1:6" x14ac:dyDescent="0.2">
      <c r="A127" s="141" t="s">
        <v>61</v>
      </c>
      <c r="B127" s="183">
        <v>2.6585714285714289E-2</v>
      </c>
      <c r="C127" s="183">
        <v>2.7728571428571429E-2</v>
      </c>
      <c r="D127" s="183">
        <v>3.0271428571428567E-2</v>
      </c>
      <c r="E127" s="183">
        <v>3.102857142857143E-2</v>
      </c>
      <c r="F127" s="184">
        <v>1.9257142857142858E-2</v>
      </c>
    </row>
    <row r="128" spans="1:6" x14ac:dyDescent="0.2">
      <c r="A128" s="141" t="s">
        <v>6</v>
      </c>
      <c r="B128" s="183">
        <v>2.514285714285714E-2</v>
      </c>
      <c r="C128" s="183">
        <v>2.3285714285714288E-2</v>
      </c>
      <c r="D128" s="183">
        <v>1.3185714285714285E-2</v>
      </c>
      <c r="E128" s="183">
        <v>1.9257142857142858E-2</v>
      </c>
      <c r="F128" s="184">
        <v>2.467142857142857E-2</v>
      </c>
    </row>
    <row r="129" spans="1:6" x14ac:dyDescent="0.2">
      <c r="A129" s="141" t="s">
        <v>7</v>
      </c>
      <c r="B129" s="183">
        <v>8.0571428571428565E-3</v>
      </c>
      <c r="C129" s="183">
        <v>1.3128571428571429E-2</v>
      </c>
      <c r="D129" s="183">
        <v>7.8857142857142858E-3</v>
      </c>
      <c r="E129" s="183">
        <v>1.8099999999999998E-2</v>
      </c>
      <c r="F129" s="184">
        <v>1.6114285714285716E-2</v>
      </c>
    </row>
    <row r="130" spans="1:6" x14ac:dyDescent="0.2">
      <c r="A130" s="141" t="s">
        <v>63</v>
      </c>
      <c r="B130" s="183">
        <v>6.5142857142857146E-3</v>
      </c>
      <c r="C130" s="183">
        <v>1.0314285714285715E-2</v>
      </c>
      <c r="D130" s="183">
        <v>6.6571428571428571E-3</v>
      </c>
      <c r="E130" s="183">
        <v>4.5142857142857146E-3</v>
      </c>
      <c r="F130" s="184">
        <v>3.6857142857142857E-3</v>
      </c>
    </row>
    <row r="131" spans="1:6" x14ac:dyDescent="0.2">
      <c r="A131" s="141" t="s">
        <v>9</v>
      </c>
      <c r="B131" s="183">
        <v>-3.271428571428571E-3</v>
      </c>
      <c r="C131" s="183">
        <v>-4.6142857142857149E-3</v>
      </c>
      <c r="D131" s="183">
        <v>-2.314285714285714E-3</v>
      </c>
      <c r="E131" s="183">
        <v>-1.185714285714286E-3</v>
      </c>
      <c r="F131" s="184">
        <v>-3.3571428571428572E-3</v>
      </c>
    </row>
    <row r="132" spans="1:6" ht="18" thickBot="1" x14ac:dyDescent="0.25">
      <c r="A132" s="191" t="s">
        <v>8</v>
      </c>
      <c r="B132" s="165"/>
      <c r="C132" s="165"/>
      <c r="D132" s="165"/>
      <c r="E132" s="165"/>
      <c r="F132" s="192"/>
    </row>
    <row r="133" spans="1:6" ht="17" thickBot="1" x14ac:dyDescent="0.25"/>
    <row r="134" spans="1:6" ht="17" thickBot="1" x14ac:dyDescent="0.25">
      <c r="A134" s="220" t="s">
        <v>82</v>
      </c>
      <c r="B134" s="221"/>
      <c r="C134" s="221"/>
      <c r="D134" s="221"/>
      <c r="E134" s="221"/>
      <c r="F134" s="222"/>
    </row>
    <row r="135" spans="1:6" x14ac:dyDescent="0.2">
      <c r="A135" s="141" t="s">
        <v>78</v>
      </c>
      <c r="B135" s="180">
        <v>2019</v>
      </c>
      <c r="C135" s="180">
        <v>2020</v>
      </c>
      <c r="D135" s="180">
        <v>2021</v>
      </c>
      <c r="E135" s="180">
        <v>2022</v>
      </c>
      <c r="F135" s="188">
        <v>2023</v>
      </c>
    </row>
    <row r="136" spans="1:6" x14ac:dyDescent="0.2">
      <c r="A136" s="141" t="s">
        <v>62</v>
      </c>
      <c r="B136" s="183">
        <v>0.21054285714285711</v>
      </c>
      <c r="C136" s="183">
        <v>0.22682857142857141</v>
      </c>
      <c r="D136" s="183">
        <v>0.20805714285714286</v>
      </c>
      <c r="E136" s="183">
        <v>0.21362857142857142</v>
      </c>
      <c r="F136" s="184">
        <v>0.22391428571428573</v>
      </c>
    </row>
    <row r="137" spans="1:6" x14ac:dyDescent="0.2">
      <c r="A137" s="141" t="s">
        <v>4</v>
      </c>
      <c r="B137" s="183">
        <v>0.18090000000000001</v>
      </c>
      <c r="C137" s="183">
        <v>0.22151428571428575</v>
      </c>
      <c r="D137" s="183">
        <v>0.22781428571428572</v>
      </c>
      <c r="E137" s="183">
        <v>0.2235857142857143</v>
      </c>
      <c r="F137" s="184">
        <v>0.25234285714285715</v>
      </c>
    </row>
    <row r="138" spans="1:6" x14ac:dyDescent="0.2">
      <c r="A138" s="141" t="s">
        <v>1</v>
      </c>
      <c r="B138" s="183">
        <v>0.12038571428571428</v>
      </c>
      <c r="C138" s="183">
        <v>6.482857142857143E-2</v>
      </c>
      <c r="D138" s="183">
        <v>5.6857142857142849E-2</v>
      </c>
      <c r="E138" s="183">
        <v>7.3928571428571441E-2</v>
      </c>
      <c r="F138" s="184">
        <v>6.8371428571428569E-2</v>
      </c>
    </row>
    <row r="139" spans="1:6" x14ac:dyDescent="0.2">
      <c r="A139" s="141" t="s">
        <v>3</v>
      </c>
      <c r="B139" s="183">
        <v>0.11682857142857142</v>
      </c>
      <c r="C139" s="183">
        <v>0.11452857142857144</v>
      </c>
      <c r="D139" s="183">
        <v>0.12055714285714285</v>
      </c>
      <c r="E139" s="183">
        <v>0.13137142857142856</v>
      </c>
      <c r="F139" s="184">
        <v>0.13065714285714286</v>
      </c>
    </row>
    <row r="140" spans="1:6" x14ac:dyDescent="0.2">
      <c r="A140" s="141" t="s">
        <v>5</v>
      </c>
      <c r="B140" s="183">
        <v>8.4014285714285708E-2</v>
      </c>
      <c r="C140" s="183">
        <v>9.6014285714285719E-2</v>
      </c>
      <c r="D140" s="183">
        <v>0.11744285714285715</v>
      </c>
      <c r="E140" s="183">
        <v>0.10009999999999999</v>
      </c>
      <c r="F140" s="184">
        <v>8.087142857142858E-2</v>
      </c>
    </row>
    <row r="141" spans="1:6" x14ac:dyDescent="0.2">
      <c r="A141" s="141" t="s">
        <v>6</v>
      </c>
      <c r="B141" s="183">
        <v>7.5957142857142848E-2</v>
      </c>
      <c r="C141" s="183">
        <v>7.2085714285714295E-2</v>
      </c>
      <c r="D141" s="183">
        <v>7.6671428571428585E-2</v>
      </c>
      <c r="E141" s="183">
        <v>8.4471428571428572E-2</v>
      </c>
      <c r="F141" s="184">
        <v>8.7828571428571436E-2</v>
      </c>
    </row>
    <row r="142" spans="1:6" x14ac:dyDescent="0.2">
      <c r="A142" s="141" t="s">
        <v>0</v>
      </c>
      <c r="B142" s="183">
        <v>5.3757142857142858E-2</v>
      </c>
      <c r="C142" s="183">
        <v>4.8271428571428569E-2</v>
      </c>
      <c r="D142" s="183">
        <v>7.4842857142857142E-2</v>
      </c>
      <c r="E142" s="183">
        <v>6.6271428571428578E-2</v>
      </c>
      <c r="F142" s="184">
        <v>6.2828571428571428E-2</v>
      </c>
    </row>
    <row r="143" spans="1:6" x14ac:dyDescent="0.2">
      <c r="A143" s="141" t="s">
        <v>2</v>
      </c>
      <c r="B143" s="183">
        <v>3.9399999999999998E-2</v>
      </c>
      <c r="C143" s="183">
        <v>3.672857142857143E-2</v>
      </c>
      <c r="D143" s="183">
        <v>3.5357142857142858E-2</v>
      </c>
      <c r="E143" s="183">
        <v>3.2214285714285709E-2</v>
      </c>
      <c r="F143" s="184">
        <v>2.461428571428572E-2</v>
      </c>
    </row>
    <row r="144" spans="1:6" x14ac:dyDescent="0.2">
      <c r="A144" s="141" t="s">
        <v>60</v>
      </c>
      <c r="B144" s="183">
        <v>3.5742857142857139E-2</v>
      </c>
      <c r="C144" s="183">
        <v>2.6679999999999999E-2</v>
      </c>
      <c r="D144" s="183">
        <v>1.5642857142857142E-2</v>
      </c>
      <c r="E144" s="183">
        <v>2.0314285714285712E-2</v>
      </c>
      <c r="F144" s="184">
        <v>2.8542857142857141E-2</v>
      </c>
    </row>
    <row r="145" spans="1:6" x14ac:dyDescent="0.2">
      <c r="A145" s="141" t="s">
        <v>63</v>
      </c>
      <c r="B145" s="183">
        <v>2.9542857142857142E-2</v>
      </c>
      <c r="C145" s="183">
        <v>2.587142857142857E-2</v>
      </c>
      <c r="D145" s="183">
        <v>1.78E-2</v>
      </c>
      <c r="E145" s="183">
        <v>1.1657142857142857E-2</v>
      </c>
      <c r="F145" s="184">
        <v>8.9857142857142861E-3</v>
      </c>
    </row>
    <row r="146" spans="1:6" x14ac:dyDescent="0.2">
      <c r="A146" s="141" t="s">
        <v>7</v>
      </c>
      <c r="B146" s="183">
        <v>2.4828571428571426E-2</v>
      </c>
      <c r="C146" s="183">
        <v>4.882857142857143E-2</v>
      </c>
      <c r="D146" s="183">
        <v>3.73E-2</v>
      </c>
      <c r="E146" s="183">
        <v>4.1057142857142855E-2</v>
      </c>
      <c r="F146" s="184">
        <v>2.3428571428571431E-2</v>
      </c>
    </row>
    <row r="147" spans="1:6" x14ac:dyDescent="0.2">
      <c r="A147" s="141" t="s">
        <v>61</v>
      </c>
      <c r="B147" s="183">
        <v>2.4514285714285711E-2</v>
      </c>
      <c r="C147" s="183">
        <v>9.7714285714285715E-3</v>
      </c>
      <c r="D147" s="183">
        <v>1.0485714285714287E-2</v>
      </c>
      <c r="E147" s="183">
        <v>1.0728571428571429E-2</v>
      </c>
      <c r="F147" s="184">
        <v>8.8428571428571419E-3</v>
      </c>
    </row>
    <row r="148" spans="1:6" x14ac:dyDescent="0.2">
      <c r="A148" s="141" t="s">
        <v>9</v>
      </c>
      <c r="B148" s="183">
        <v>3.5857142857142863E-3</v>
      </c>
      <c r="C148" s="183">
        <v>8.0428571428571415E-3</v>
      </c>
      <c r="D148" s="183">
        <v>1.1714285714285717E-3</v>
      </c>
      <c r="E148" s="183">
        <v>-9.3285714285714274E-3</v>
      </c>
      <c r="F148" s="184">
        <v>-1.2285714285714285E-3</v>
      </c>
    </row>
    <row r="149" spans="1:6" ht="18" thickBot="1" x14ac:dyDescent="0.25">
      <c r="A149" s="191" t="s">
        <v>8</v>
      </c>
      <c r="B149" s="165"/>
      <c r="C149" s="165"/>
      <c r="D149" s="165"/>
      <c r="E149" s="165"/>
      <c r="F149" s="192"/>
    </row>
    <row r="151" spans="1:6" ht="17" thickBot="1" x14ac:dyDescent="0.25"/>
    <row r="152" spans="1:6" ht="17" thickBot="1" x14ac:dyDescent="0.25">
      <c r="A152" s="220" t="s">
        <v>187</v>
      </c>
      <c r="B152" s="221"/>
      <c r="C152" s="221"/>
      <c r="D152" s="221"/>
      <c r="E152" s="221"/>
      <c r="F152" s="222"/>
    </row>
    <row r="153" spans="1:6" x14ac:dyDescent="0.2">
      <c r="A153" s="141" t="s">
        <v>78</v>
      </c>
      <c r="B153" s="180">
        <v>2019</v>
      </c>
      <c r="C153" s="180">
        <v>2020</v>
      </c>
      <c r="D153" s="180">
        <v>2021</v>
      </c>
      <c r="E153" s="180">
        <v>2022</v>
      </c>
      <c r="F153" s="188">
        <v>2023</v>
      </c>
    </row>
    <row r="154" spans="1:6" x14ac:dyDescent="0.2">
      <c r="A154" s="141" t="s">
        <v>1</v>
      </c>
      <c r="B154" s="183">
        <v>0.19009999999999999</v>
      </c>
      <c r="C154" s="183">
        <v>0.15529999999999999</v>
      </c>
      <c r="D154" s="183">
        <v>0.1515</v>
      </c>
      <c r="E154" s="183">
        <v>0.1598</v>
      </c>
      <c r="F154" s="184">
        <v>0.1721</v>
      </c>
    </row>
    <row r="155" spans="1:6" x14ac:dyDescent="0.2">
      <c r="A155" s="141" t="s">
        <v>0</v>
      </c>
      <c r="B155" s="183">
        <v>0.15580000000000002</v>
      </c>
      <c r="C155" s="183">
        <v>9.5899999999999999E-2</v>
      </c>
      <c r="D155" s="183">
        <v>0.1132</v>
      </c>
      <c r="E155" s="183">
        <v>0.14100000000000001</v>
      </c>
      <c r="F155" s="184">
        <v>0.12669999999999998</v>
      </c>
    </row>
    <row r="156" spans="1:6" x14ac:dyDescent="0.2">
      <c r="A156" s="141" t="s">
        <v>3</v>
      </c>
      <c r="B156" s="183">
        <v>0.1507</v>
      </c>
      <c r="C156" s="183">
        <v>0.1608</v>
      </c>
      <c r="D156" s="183">
        <v>0.18460000000000001</v>
      </c>
      <c r="E156" s="183">
        <v>0.192</v>
      </c>
      <c r="F156" s="184">
        <v>0.16519999999999999</v>
      </c>
    </row>
    <row r="157" spans="1:6" x14ac:dyDescent="0.2">
      <c r="A157" s="141" t="s">
        <v>4</v>
      </c>
      <c r="B157" s="183">
        <v>0.13500000000000001</v>
      </c>
      <c r="C157" s="183">
        <v>0.11950000000000001</v>
      </c>
      <c r="D157" s="183">
        <v>0.1242</v>
      </c>
      <c r="E157" s="183">
        <v>0.1024</v>
      </c>
      <c r="F157" s="184">
        <v>0.13469999999999999</v>
      </c>
    </row>
    <row r="158" spans="1:6" x14ac:dyDescent="0.2">
      <c r="A158" s="141" t="s">
        <v>62</v>
      </c>
      <c r="B158" s="183">
        <v>7.6600000000000001E-2</v>
      </c>
      <c r="C158" s="183">
        <v>0.10489999999999999</v>
      </c>
      <c r="D158" s="183">
        <v>0.1153</v>
      </c>
      <c r="E158" s="183">
        <v>0.10019999999999998</v>
      </c>
      <c r="F158" s="184">
        <v>0.1172</v>
      </c>
    </row>
    <row r="159" spans="1:6" x14ac:dyDescent="0.2">
      <c r="A159" s="141" t="s">
        <v>5</v>
      </c>
      <c r="B159" s="183">
        <v>6.9099999999999995E-2</v>
      </c>
      <c r="C159" s="183">
        <v>7.5700000000000003E-2</v>
      </c>
      <c r="D159" s="183">
        <v>6.6400000000000001E-2</v>
      </c>
      <c r="E159" s="183">
        <v>5.6000000000000001E-2</v>
      </c>
      <c r="F159" s="184">
        <v>3.6600000000000001E-2</v>
      </c>
    </row>
    <row r="160" spans="1:6" x14ac:dyDescent="0.2">
      <c r="A160" s="141" t="s">
        <v>60</v>
      </c>
      <c r="B160" s="183">
        <v>5.8299999999999998E-2</v>
      </c>
      <c r="C160" s="183">
        <v>4.9299999999999997E-2</v>
      </c>
      <c r="D160" s="183">
        <v>5.6399999999999999E-2</v>
      </c>
      <c r="E160" s="183">
        <v>4.9200000000000001E-2</v>
      </c>
      <c r="F160" s="184">
        <v>5.4600000000000003E-2</v>
      </c>
    </row>
    <row r="161" spans="1:6" x14ac:dyDescent="0.2">
      <c r="A161" s="141" t="s">
        <v>2</v>
      </c>
      <c r="B161" s="183">
        <v>5.0700000000000002E-2</v>
      </c>
      <c r="C161" s="183">
        <v>0.123</v>
      </c>
      <c r="D161" s="183">
        <v>9.7000000000000003E-2</v>
      </c>
      <c r="E161" s="183">
        <v>8.5400000000000004E-2</v>
      </c>
      <c r="F161" s="184">
        <v>8.3099999999999993E-2</v>
      </c>
    </row>
    <row r="162" spans="1:6" x14ac:dyDescent="0.2">
      <c r="A162" s="141" t="s">
        <v>6</v>
      </c>
      <c r="B162" s="183">
        <v>4.9399999999999999E-2</v>
      </c>
      <c r="C162" s="183">
        <v>5.7800000000000004E-2</v>
      </c>
      <c r="D162" s="183">
        <v>3.8399999999999997E-2</v>
      </c>
      <c r="E162" s="183">
        <v>3.9099999999999996E-2</v>
      </c>
      <c r="F162" s="184">
        <v>4.3400000000000001E-2</v>
      </c>
    </row>
    <row r="163" spans="1:6" x14ac:dyDescent="0.2">
      <c r="A163" s="141" t="s">
        <v>61</v>
      </c>
      <c r="B163" s="183">
        <v>4.9099999999999998E-2</v>
      </c>
      <c r="C163" s="183">
        <v>4.2999999999999997E-2</v>
      </c>
      <c r="D163" s="183">
        <v>4.0899999999999999E-2</v>
      </c>
      <c r="E163" s="183">
        <v>5.8400000000000001E-2</v>
      </c>
      <c r="F163" s="184">
        <v>5.3499999999999999E-2</v>
      </c>
    </row>
    <row r="164" spans="1:6" x14ac:dyDescent="0.2">
      <c r="A164" s="141" t="s">
        <v>63</v>
      </c>
      <c r="B164" s="183">
        <v>1.4700000000000001E-2</v>
      </c>
      <c r="C164" s="183">
        <v>1.4800000000000001E-2</v>
      </c>
      <c r="D164" s="183">
        <v>1.2200000000000001E-2</v>
      </c>
      <c r="E164" s="183">
        <v>8.6999999999999994E-3</v>
      </c>
      <c r="F164" s="184">
        <v>1.0200000000000001E-2</v>
      </c>
    </row>
    <row r="165" spans="1:6" x14ac:dyDescent="0.2">
      <c r="A165" s="141" t="s">
        <v>7</v>
      </c>
      <c r="B165" s="183">
        <v>5.0000000000000001E-4</v>
      </c>
      <c r="C165" s="183">
        <v>0</v>
      </c>
      <c r="D165" s="183">
        <v>0</v>
      </c>
      <c r="E165" s="183">
        <v>7.7999999999999996E-3</v>
      </c>
      <c r="F165" s="184">
        <v>2.7000000000000001E-3</v>
      </c>
    </row>
    <row r="166" spans="1:6" x14ac:dyDescent="0.2">
      <c r="A166" s="141" t="s">
        <v>9</v>
      </c>
      <c r="B166" s="183">
        <v>0</v>
      </c>
      <c r="C166" s="183">
        <v>0</v>
      </c>
      <c r="D166" s="183">
        <v>-1E-4</v>
      </c>
      <c r="E166" s="183">
        <v>0</v>
      </c>
      <c r="F166" s="184">
        <v>0</v>
      </c>
    </row>
    <row r="167" spans="1:6" ht="18" thickBot="1" x14ac:dyDescent="0.25">
      <c r="A167" s="191" t="s">
        <v>8</v>
      </c>
      <c r="B167" s="185"/>
      <c r="C167" s="185"/>
      <c r="D167" s="185"/>
      <c r="E167" s="185"/>
      <c r="F167" s="186"/>
    </row>
    <row r="169" spans="1:6" x14ac:dyDescent="0.2">
      <c r="A169" s="141"/>
    </row>
    <row r="170" spans="1:6" x14ac:dyDescent="0.2">
      <c r="A170" s="141"/>
    </row>
    <row r="171" spans="1:6" x14ac:dyDescent="0.2">
      <c r="A171" s="141"/>
    </row>
    <row r="172" spans="1:6" x14ac:dyDescent="0.2">
      <c r="A172" s="141"/>
    </row>
    <row r="173" spans="1:6" x14ac:dyDescent="0.2">
      <c r="A173" s="141"/>
    </row>
    <row r="174" spans="1:6" x14ac:dyDescent="0.2">
      <c r="A174" s="141"/>
    </row>
    <row r="175" spans="1:6" x14ac:dyDescent="0.2">
      <c r="A175" s="141"/>
    </row>
    <row r="176" spans="1:6" x14ac:dyDescent="0.2">
      <c r="A176" s="141"/>
    </row>
    <row r="177" spans="1:1" x14ac:dyDescent="0.2">
      <c r="A177" s="141"/>
    </row>
    <row r="178" spans="1:1" x14ac:dyDescent="0.2">
      <c r="A178" s="141"/>
    </row>
    <row r="179" spans="1:1" x14ac:dyDescent="0.2">
      <c r="A179" s="141"/>
    </row>
  </sheetData>
  <autoFilter ref="A3:D3" xr:uid="{B82C57E1-E627-F14A-B488-96813DAAA0F0}">
    <sortState xmlns:xlrd2="http://schemas.microsoft.com/office/spreadsheetml/2017/richdata2" ref="A4:D16">
      <sortCondition descending="1" ref="B3:B16"/>
    </sortState>
  </autoFilter>
  <mergeCells count="11">
    <mergeCell ref="O2:P2"/>
    <mergeCell ref="A68:D68"/>
    <mergeCell ref="A2:D2"/>
    <mergeCell ref="A152:F152"/>
    <mergeCell ref="A100:F100"/>
    <mergeCell ref="A117:F117"/>
    <mergeCell ref="A134:F134"/>
    <mergeCell ref="A84:D84"/>
    <mergeCell ref="A18:D18"/>
    <mergeCell ref="A35:D35"/>
    <mergeCell ref="A52:D5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83726-D0B2-134D-8841-2AC4030EAE89}">
  <dimension ref="A1:D38"/>
  <sheetViews>
    <sheetView topLeftCell="A2" workbookViewId="0">
      <selection activeCell="A33" sqref="A33:D38"/>
    </sheetView>
  </sheetViews>
  <sheetFormatPr baseColWidth="10" defaultRowHeight="16" x14ac:dyDescent="0.2"/>
  <sheetData>
    <row r="1" spans="1:4" ht="17" thickBot="1" x14ac:dyDescent="0.25">
      <c r="A1" s="202">
        <v>2019</v>
      </c>
      <c r="B1" s="203"/>
      <c r="C1" s="203"/>
      <c r="D1" s="204"/>
    </row>
    <row r="2" spans="1:4" ht="17" thickBot="1" x14ac:dyDescent="0.25">
      <c r="A2" s="227" t="s">
        <v>78</v>
      </c>
      <c r="B2" s="228">
        <v>6</v>
      </c>
      <c r="C2" s="228">
        <v>8</v>
      </c>
      <c r="D2" s="229">
        <v>9</v>
      </c>
    </row>
    <row r="3" spans="1:4" x14ac:dyDescent="0.2">
      <c r="A3" s="141" t="s">
        <v>214</v>
      </c>
      <c r="B3" s="230">
        <v>4.8614285714285714E-2</v>
      </c>
      <c r="C3" s="230">
        <v>8.9485714285714293E-2</v>
      </c>
      <c r="D3" s="184">
        <v>0.21054285714285711</v>
      </c>
    </row>
    <row r="4" spans="1:4" x14ac:dyDescent="0.2">
      <c r="A4" s="141" t="s">
        <v>4</v>
      </c>
      <c r="B4" s="230">
        <v>0.14657142857142855</v>
      </c>
      <c r="C4" s="230">
        <v>0.11792857142857142</v>
      </c>
      <c r="D4" s="184">
        <v>0.18090000000000001</v>
      </c>
    </row>
    <row r="5" spans="1:4" x14ac:dyDescent="0.2">
      <c r="A5" s="141" t="s">
        <v>1</v>
      </c>
      <c r="B5" s="230">
        <v>0.23372380952380953</v>
      </c>
      <c r="C5" s="230">
        <v>0.20721428571428571</v>
      </c>
      <c r="D5" s="184">
        <v>0.12038571428571428</v>
      </c>
    </row>
    <row r="6" spans="1:4" x14ac:dyDescent="0.2">
      <c r="A6" s="141" t="s">
        <v>3</v>
      </c>
      <c r="B6" s="230">
        <v>5.9357142857142851E-2</v>
      </c>
      <c r="C6" s="230">
        <v>0.17485714285714282</v>
      </c>
      <c r="D6" s="184">
        <v>0.11682857142857142</v>
      </c>
    </row>
    <row r="7" spans="1:4" x14ac:dyDescent="0.2">
      <c r="A7" s="141" t="s">
        <v>5</v>
      </c>
      <c r="B7" s="230">
        <v>9.9009523809523811E-2</v>
      </c>
      <c r="C7" s="230">
        <v>9.7085714285714289E-2</v>
      </c>
      <c r="D7" s="184">
        <v>8.4014285714285708E-2</v>
      </c>
    </row>
    <row r="8" spans="1:4" ht="17" thickBot="1" x14ac:dyDescent="0.25">
      <c r="A8" s="150" t="s">
        <v>0</v>
      </c>
      <c r="B8" s="185">
        <v>8.7442857142857142E-2</v>
      </c>
      <c r="C8" s="185">
        <v>0.10048571428571428</v>
      </c>
      <c r="D8" s="186">
        <v>5.3757142857142858E-2</v>
      </c>
    </row>
    <row r="9" spans="1:4" ht="17" thickBot="1" x14ac:dyDescent="0.25"/>
    <row r="10" spans="1:4" ht="17" thickBot="1" x14ac:dyDescent="0.25">
      <c r="A10" s="202">
        <v>2020</v>
      </c>
      <c r="B10" s="203"/>
      <c r="C10" s="203"/>
      <c r="D10" s="204"/>
    </row>
    <row r="11" spans="1:4" x14ac:dyDescent="0.2">
      <c r="A11" s="141" t="s">
        <v>78</v>
      </c>
      <c r="B11" s="231">
        <v>6</v>
      </c>
      <c r="C11" s="231">
        <v>8</v>
      </c>
      <c r="D11" s="188">
        <v>9</v>
      </c>
    </row>
    <row r="12" spans="1:4" x14ac:dyDescent="0.2">
      <c r="A12" s="141" t="s">
        <v>214</v>
      </c>
      <c r="B12" s="230">
        <v>8.1457142857142853E-2</v>
      </c>
      <c r="C12" s="230">
        <v>9.635714285714285E-2</v>
      </c>
      <c r="D12" s="184">
        <v>0.22682857142857141</v>
      </c>
    </row>
    <row r="13" spans="1:4" x14ac:dyDescent="0.2">
      <c r="A13" s="141" t="s">
        <v>4</v>
      </c>
      <c r="B13" s="230">
        <v>0.13251428571428575</v>
      </c>
      <c r="C13" s="230">
        <v>0.13018571428571427</v>
      </c>
      <c r="D13" s="184">
        <v>0.22151428571428575</v>
      </c>
    </row>
    <row r="14" spans="1:4" x14ac:dyDescent="0.2">
      <c r="A14" s="141" t="s">
        <v>1</v>
      </c>
      <c r="B14" s="230">
        <v>0.21382857142857145</v>
      </c>
      <c r="C14" s="230">
        <v>0.16904285714285711</v>
      </c>
      <c r="D14" s="184">
        <v>6.482857142857143E-2</v>
      </c>
    </row>
    <row r="15" spans="1:4" x14ac:dyDescent="0.2">
      <c r="A15" s="141" t="s">
        <v>3</v>
      </c>
      <c r="B15" s="230">
        <v>5.8928571428571427E-2</v>
      </c>
      <c r="C15" s="230">
        <v>0.1821714285714286</v>
      </c>
      <c r="D15" s="184">
        <v>0.11452857142857144</v>
      </c>
    </row>
    <row r="16" spans="1:4" x14ac:dyDescent="0.2">
      <c r="A16" s="141" t="s">
        <v>5</v>
      </c>
      <c r="B16" s="230">
        <v>0.10641428571428573</v>
      </c>
      <c r="C16" s="230">
        <v>0.11145714285714285</v>
      </c>
      <c r="D16" s="184">
        <v>9.6014285714285719E-2</v>
      </c>
    </row>
    <row r="17" spans="1:4" ht="17" thickBot="1" x14ac:dyDescent="0.25">
      <c r="A17" s="150" t="s">
        <v>0</v>
      </c>
      <c r="B17" s="185">
        <v>8.715714285714285E-2</v>
      </c>
      <c r="C17" s="185">
        <v>9.8328571428571432E-2</v>
      </c>
      <c r="D17" s="186">
        <v>4.8271428571428569E-2</v>
      </c>
    </row>
    <row r="18" spans="1:4" ht="17" thickBot="1" x14ac:dyDescent="0.25"/>
    <row r="19" spans="1:4" ht="17" thickBot="1" x14ac:dyDescent="0.25">
      <c r="A19" s="202">
        <v>2021</v>
      </c>
      <c r="B19" s="203"/>
      <c r="C19" s="203"/>
      <c r="D19" s="204"/>
    </row>
    <row r="20" spans="1:4" x14ac:dyDescent="0.2">
      <c r="A20" s="141" t="s">
        <v>78</v>
      </c>
      <c r="B20" s="231">
        <v>6</v>
      </c>
      <c r="C20" s="231">
        <v>8</v>
      </c>
      <c r="D20" s="188">
        <v>9</v>
      </c>
    </row>
    <row r="21" spans="1:4" x14ac:dyDescent="0.2">
      <c r="A21" s="141" t="s">
        <v>214</v>
      </c>
      <c r="B21" s="230">
        <v>8.0471428571428569E-2</v>
      </c>
      <c r="C21" s="230">
        <v>8.7385714285714289E-2</v>
      </c>
      <c r="D21" s="184">
        <v>0.20805714285714286</v>
      </c>
    </row>
    <row r="22" spans="1:4" x14ac:dyDescent="0.2">
      <c r="A22" s="141" t="s">
        <v>4</v>
      </c>
      <c r="B22" s="230">
        <v>0.16168571428571427</v>
      </c>
      <c r="C22" s="230">
        <v>0.13965714285714287</v>
      </c>
      <c r="D22" s="184">
        <v>0.22781428571428572</v>
      </c>
    </row>
    <row r="23" spans="1:4" x14ac:dyDescent="0.2">
      <c r="A23" s="141" t="s">
        <v>1</v>
      </c>
      <c r="B23" s="230">
        <v>0.20828571428571432</v>
      </c>
      <c r="C23" s="230">
        <v>0.18668571428571429</v>
      </c>
      <c r="D23" s="184">
        <v>5.6857142857142849E-2</v>
      </c>
    </row>
    <row r="24" spans="1:4" ht="17" thickBot="1" x14ac:dyDescent="0.25">
      <c r="A24" s="150" t="s">
        <v>0</v>
      </c>
      <c r="B24" s="185">
        <v>0.10712857142857143</v>
      </c>
      <c r="C24" s="185">
        <v>9.2671428571428585E-2</v>
      </c>
      <c r="D24" s="186">
        <v>7.4842857142857142E-2</v>
      </c>
    </row>
    <row r="25" spans="1:4" ht="17" thickBot="1" x14ac:dyDescent="0.25"/>
    <row r="26" spans="1:4" ht="17" thickBot="1" x14ac:dyDescent="0.25">
      <c r="A26" s="202">
        <v>2022</v>
      </c>
      <c r="B26" s="203"/>
      <c r="C26" s="203"/>
      <c r="D26" s="204"/>
    </row>
    <row r="27" spans="1:4" x14ac:dyDescent="0.2">
      <c r="A27" s="141" t="s">
        <v>78</v>
      </c>
      <c r="B27" s="231">
        <v>6</v>
      </c>
      <c r="C27" s="231">
        <v>8</v>
      </c>
      <c r="D27" s="188">
        <v>9</v>
      </c>
    </row>
    <row r="28" spans="1:4" x14ac:dyDescent="0.2">
      <c r="A28" s="141" t="s">
        <v>214</v>
      </c>
      <c r="B28" s="230">
        <v>9.4857142857142862E-2</v>
      </c>
      <c r="C28" s="230">
        <v>6.3728571428571426E-2</v>
      </c>
      <c r="D28" s="184">
        <v>0.21362857142857142</v>
      </c>
    </row>
    <row r="29" spans="1:4" x14ac:dyDescent="0.2">
      <c r="A29" s="141" t="s">
        <v>4</v>
      </c>
      <c r="B29" s="230">
        <v>0.14507142857142857</v>
      </c>
      <c r="C29" s="230">
        <v>0.12322857142857144</v>
      </c>
      <c r="D29" s="184">
        <v>0.2235857142857143</v>
      </c>
    </row>
    <row r="30" spans="1:4" x14ac:dyDescent="0.2">
      <c r="A30" s="141" t="s">
        <v>1</v>
      </c>
      <c r="B30" s="230">
        <v>0.22631428571428572</v>
      </c>
      <c r="C30" s="230">
        <v>0.20932857142857147</v>
      </c>
      <c r="D30" s="184">
        <v>7.3928571428571441E-2</v>
      </c>
    </row>
    <row r="31" spans="1:4" ht="17" thickBot="1" x14ac:dyDescent="0.25">
      <c r="A31" s="150" t="s">
        <v>0</v>
      </c>
      <c r="B31" s="185">
        <v>0.12582857142857143</v>
      </c>
      <c r="C31" s="185">
        <v>0.10538571428571428</v>
      </c>
      <c r="D31" s="186">
        <v>6.6271428571428578E-2</v>
      </c>
    </row>
    <row r="32" spans="1:4" ht="17" thickBot="1" x14ac:dyDescent="0.25"/>
    <row r="33" spans="1:4" ht="17" thickBot="1" x14ac:dyDescent="0.25">
      <c r="A33" s="202">
        <v>2023</v>
      </c>
      <c r="B33" s="203"/>
      <c r="C33" s="203"/>
      <c r="D33" s="204"/>
    </row>
    <row r="34" spans="1:4" x14ac:dyDescent="0.2">
      <c r="A34" s="141" t="s">
        <v>78</v>
      </c>
      <c r="B34" s="231">
        <v>6</v>
      </c>
      <c r="C34" s="231">
        <v>8</v>
      </c>
      <c r="D34" s="188">
        <v>9</v>
      </c>
    </row>
    <row r="35" spans="1:4" x14ac:dyDescent="0.2">
      <c r="A35" s="141" t="s">
        <v>214</v>
      </c>
      <c r="B35" s="230">
        <v>0.10171428571428572</v>
      </c>
      <c r="C35" s="230">
        <v>7.8285714285714292E-2</v>
      </c>
      <c r="D35" s="184">
        <v>0.22391428571428573</v>
      </c>
    </row>
    <row r="36" spans="1:4" x14ac:dyDescent="0.2">
      <c r="A36" s="141" t="s">
        <v>4</v>
      </c>
      <c r="B36" s="230">
        <v>0.15071428571428575</v>
      </c>
      <c r="C36" s="230">
        <v>0.13961428571428572</v>
      </c>
      <c r="D36" s="184">
        <v>0.25234285714285715</v>
      </c>
    </row>
    <row r="37" spans="1:4" x14ac:dyDescent="0.2">
      <c r="A37" s="141" t="s">
        <v>3</v>
      </c>
      <c r="B37" s="230">
        <v>6.9671428571428579E-2</v>
      </c>
      <c r="C37" s="230">
        <v>0.17722857142857143</v>
      </c>
      <c r="D37" s="184">
        <v>0.13065714285714286</v>
      </c>
    </row>
    <row r="38" spans="1:4" ht="17" thickBot="1" x14ac:dyDescent="0.25">
      <c r="A38" s="150" t="s">
        <v>1</v>
      </c>
      <c r="B38" s="185">
        <v>0.19454285714285713</v>
      </c>
      <c r="C38" s="185">
        <v>0.19592857142857145</v>
      </c>
      <c r="D38" s="186">
        <v>6.8371428571428569E-2</v>
      </c>
    </row>
  </sheetData>
  <mergeCells count="5">
    <mergeCell ref="A1:D1"/>
    <mergeCell ref="A10:D10"/>
    <mergeCell ref="A19:D19"/>
    <mergeCell ref="A26:D26"/>
    <mergeCell ref="A33:D3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xmlns="" id="ms-officescript%3A%2F%2Fonedrive_business_itemlink%2F016GQROVMTP4VFJUF3IFFZ6PXGY4TYVGR6:ms-officescript%3A%2F%2Fonedrive_business_sharinglink%2Fu!aHR0cHM6Ly9lYWZpdC1teS5zaGFyZXBvaW50LmNvbS86dTovZy9wZXJzb25hbC9qY2Jhcm9ucl9lYWZpdF9lZHVfY28vRVpOX0tsVFF1MEZMbno3bXh5ZUttajRCOTJkUTBKWExOQVAxLWxLRUNDbXpUZw"/>
</scriptIds>
</file>

<file path=customXml/itemProps1.xml><?xml version="1.0" encoding="utf-8"?>
<ds:datastoreItem xmlns:ds="http://schemas.openxmlformats.org/officeDocument/2006/customXml" ds:itemID="{48EF4BDD-2D80-744C-AF76-CFB4BB133E7F}">
  <ds:schemaRefs>
    <ds:schemaRef ds:uri="http://schemas.microsoft.com/office/extensibility/maker/v1.0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Datos</vt:lpstr>
      <vt:lpstr>Informacion</vt:lpstr>
      <vt:lpstr>Promedio por Fondo</vt:lpstr>
      <vt:lpstr>Resumen SFDR</vt:lpstr>
      <vt:lpstr>Correlacion</vt:lpstr>
      <vt:lpstr>PDM Vol</vt:lpstr>
      <vt:lpstr>PDM Retorno</vt:lpstr>
      <vt:lpstr>Sectores</vt:lpstr>
      <vt:lpstr>Sectores Espe.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Baron Rosero</dc:creator>
  <cp:lastModifiedBy>Juan Camilo Baron Rosero</cp:lastModifiedBy>
  <dcterms:created xsi:type="dcterms:W3CDTF">2024-10-17T23:22:38Z</dcterms:created>
  <dcterms:modified xsi:type="dcterms:W3CDTF">2025-03-14T19:24:20Z</dcterms:modified>
</cp:coreProperties>
</file>