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tierrsar\Downloads\"/>
    </mc:Choice>
  </mc:AlternateContent>
  <xr:revisionPtr revIDLastSave="0" documentId="13_ncr:1_{095EF243-3E8F-4180-A91D-2307E4EEFCC0}" xr6:coauthVersionLast="47" xr6:coauthVersionMax="47" xr10:uidLastSave="{00000000-0000-0000-0000-000000000000}"/>
  <bookViews>
    <workbookView xWindow="-108" yWindow="-108" windowWidth="23256" windowHeight="12456" activeTab="1" xr2:uid="{445F5E93-E8F7-4528-82E9-1D785DC99F19}"/>
  </bookViews>
  <sheets>
    <sheet name="GRUPOS DE INTERÉS" sheetId="4" r:id="rId1"/>
    <sheet name="TEORÍA DEL CAMBIO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8" i="3" l="1"/>
  <c r="O29" i="3"/>
  <c r="P13" i="3"/>
  <c r="P14" i="3"/>
  <c r="P8" i="3"/>
  <c r="P9" i="3"/>
  <c r="P10" i="3"/>
  <c r="P11" i="3"/>
  <c r="P7" i="3"/>
  <c r="L11" i="3"/>
  <c r="L10" i="3"/>
  <c r="L9" i="3"/>
  <c r="J9" i="3"/>
  <c r="L8" i="3"/>
  <c r="J7" i="3"/>
  <c r="L7" i="3" s="1"/>
  <c r="P12" i="3"/>
  <c r="J8" i="3"/>
</calcChain>
</file>

<file path=xl/sharedStrings.xml><?xml version="1.0" encoding="utf-8"?>
<sst xmlns="http://schemas.openxmlformats.org/spreadsheetml/2006/main" count="89" uniqueCount="80">
  <si>
    <t>GRUPO DE INTERÉS</t>
  </si>
  <si>
    <t>NECESIDAD O PROBLEMA A RESOLVER</t>
  </si>
  <si>
    <t>ALCANCE</t>
  </si>
  <si>
    <t>Sector público</t>
  </si>
  <si>
    <t>Falta de una entidad fortalecida para liderar la politica de economía circular y desarticulación entre las entidades que trabajan el tema</t>
  </si>
  <si>
    <t>Excluido</t>
  </si>
  <si>
    <t>Sector privado</t>
  </si>
  <si>
    <t>Falta de incentivos para ejecutar procesos circulares
Desconocimiento en el tema de economía circular</t>
  </si>
  <si>
    <t>Incluido</t>
  </si>
  <si>
    <t>Academia</t>
  </si>
  <si>
    <t>Inexistencia de una entidad líder e  investigación desarticulada y de bajo impacto</t>
  </si>
  <si>
    <t>Ciudadanía</t>
  </si>
  <si>
    <t xml:space="preserve">Poca conciencia en el consumo de bienes y disposición de residuos </t>
  </si>
  <si>
    <t>Fundaciones ambientales y sociales</t>
  </si>
  <si>
    <t>Poca vinculación directa con los procesos locales y actores territoriales</t>
  </si>
  <si>
    <t xml:space="preserve">MAESTRÍA EN SOSTENIBILIDAD </t>
  </si>
  <si>
    <t>Universidad EAFIT</t>
  </si>
  <si>
    <t>Impacto o resultado final: Modelo de gobernanza para la implementación de la economía circular en el Distrito de Medellín</t>
  </si>
  <si>
    <t>TEORÍA DEL CAMBIO</t>
  </si>
  <si>
    <t>RETORNO SOCIAL DE LA INVERSIÓN - SROI</t>
  </si>
  <si>
    <t xml:space="preserve">INSUMOS </t>
  </si>
  <si>
    <t>ACTIVIDADES</t>
  </si>
  <si>
    <t>PRODUCTOS</t>
  </si>
  <si>
    <t>RESULTADOS, OUTCOMES O BENEFICIOS</t>
  </si>
  <si>
    <t>INDICADOR</t>
  </si>
  <si>
    <t>DURACIÓN DEL BENEFICIO</t>
  </si>
  <si>
    <t>PROXY</t>
  </si>
  <si>
    <t>FUENTE DEL PROXY</t>
  </si>
  <si>
    <t>VALOR BRUTO DEL OUTCOME (multiplicar el proxy por el indicador)</t>
  </si>
  <si>
    <t>ATRIBUCIÓN O PESO MUERTO (Si aplica)</t>
  </si>
  <si>
    <t>DESPLAZAMIENTO (si aplica)</t>
  </si>
  <si>
    <t>DECRECIMIENTO 
(si aplica)</t>
  </si>
  <si>
    <t xml:space="preserve">VALOR NETO (valor Bruto corregido con Atribución, Desplazamiento y Decrecimiento)  </t>
  </si>
  <si>
    <t>Sector privado (empresas grandes, medianas, pequeñas, y microempresas)</t>
  </si>
  <si>
    <t>Falta de involucramiento en las tomas de decisión para EC del Distrito</t>
  </si>
  <si>
    <t>Gremios que representan a diversos sectores de la industria y empresas "ancla" con conocimiento y experiencias en el modelo de EC</t>
  </si>
  <si>
    <t>Identificación de gremios y análisis del involucramiento en economía circular</t>
  </si>
  <si>
    <t>Mapa de actores claves del sector que harán parte del modelo de gobernanza;  Gremio o actor identificado para la presepresentación de empresas</t>
  </si>
  <si>
    <t>Aumento de inversión para fortalecimiento de las empresas en el ecosistema de EC</t>
  </si>
  <si>
    <t xml:space="preserve">3,2% del monto de inversión nacional y extranjera registrado en el Plan de Desarrollo de la ciudad para desarrollo de la Economía Circular </t>
  </si>
  <si>
    <t>3 años</t>
  </si>
  <si>
    <t>Plan de Desarrollo Distrito de Medellín 2024-2027. Meta de 125 millones de USD de inversión (3,2% para negocios verdes y circulares). Valor calculado para 4 años.</t>
  </si>
  <si>
    <t>Todos los beneficios se atribuyen directamente a la implementación del modelo de gobernanza por lo que no se asigna ningún porcentaje a otro proyecto o actor; como tampoco se asigna un peso muerto.</t>
  </si>
  <si>
    <t>Ningún resultado de los outcomes se refleja en algún otro, por lo que no se considera desplazamiento.</t>
  </si>
  <si>
    <t>Debido a las fuentes del proxy utilizadas (metas del Plan de Desarrollo actual y cifras de algunas dependencias del Distrito) no se considera decrecimiento en el tiempoestimado para el cálculo de los beneficios</t>
  </si>
  <si>
    <t>Todos los valores considerados se expresan en valores constantes</t>
  </si>
  <si>
    <t>Falta de incentivos para la participacion de las empresas en la integracion de los procesos de EC</t>
  </si>
  <si>
    <t>Cadenas de valor para le ejecución de procesos circulares</t>
  </si>
  <si>
    <t xml:space="preserve">Levantamiento de procesos claves de la cadena de valor de los negocios circulares, identificación de los pain points que se pueden atacar desde los incentivos económicos </t>
  </si>
  <si>
    <t>Definiciones para la toma de decisiones en aspectos claves (ejm incentivos) en el modelo de gobernanza</t>
  </si>
  <si>
    <t>Aumento de incentivos para ejecutar procesos circulares</t>
  </si>
  <si>
    <t>8% de aumento de recursos destinados por parte del Distrito de Medellín para incentivos para impulsar negocios verdes y circulares</t>
  </si>
  <si>
    <t>Secretaría de Desarrollo Económico
Plan de Desarrollo Distrito de Medellín 2024-2027. Valor anual.</t>
  </si>
  <si>
    <t>Pocos beneficios tributarios y normativos para las empresas que participen en modelos de EC</t>
  </si>
  <si>
    <t xml:space="preserve"> Normativa de secretaria de hacienda  de Alcaldia de Medellín</t>
  </si>
  <si>
    <t>Análisis del esquema tributario de cada sector económico y las posibilidades de retorno y beneficio mutuo ( Distrito -Empresa)</t>
  </si>
  <si>
    <t>Definiciones para la toma de decisiones en aspectos claves (ejm beneficios tributarios) en el modelo de gobernanza</t>
  </si>
  <si>
    <t>Aumento de incentivos y beneficios tributarios a negocios verdes y circulares</t>
  </si>
  <si>
    <t xml:space="preserve">Aumento a 100 empresas de incentivos y beneficios tributarios ambientales del estatuto tributario actualizados </t>
  </si>
  <si>
    <t>Valor calculado sobre 425 UVT del año 2025 en Colombia, este incentivo esta en proceso de aprobación en la actualización del Estatuto tributario de Medellín el cual podrá aplicar a máximo 20 empresas. Valor anual</t>
  </si>
  <si>
    <t>Desinteres de los beneficios del modelo de EC y su impacto social, ambiental , economico</t>
  </si>
  <si>
    <t>Conceptos claves y buenas prácticas a nivel nacional e internacional en Economía Circular, ejemplos de empresas exitosas y sus indicadores de gestión y éxito</t>
  </si>
  <si>
    <t>Identificación de conceptos claves y buenas prácticas para ejecución de procesos circulares</t>
  </si>
  <si>
    <t>Procesos de la cadena de valor para la Economía Circular en el Distrito de Medellín</t>
  </si>
  <si>
    <t>Aumento de capacidades en las empresas para EC</t>
  </si>
  <si>
    <t xml:space="preserve">Aumento del 100% en el presupuesto para las organizaciones acompañadas a través del programa de producción circular o negocios verdes </t>
  </si>
  <si>
    <t>Secretaría de Medio Ambiente de Medellín.
Plan de Desarrollo Distrito de Medellín 2024-2027 (En promedio se invierte 10 millones por cada organización). Valor calculado para 3 años.</t>
  </si>
  <si>
    <t>Falta de incentivos financieros y normativos para el desarrollo de negocios verds y circulares</t>
  </si>
  <si>
    <t>Información de microempresas y emprendimientos del ecosistema de economía circular en el Distrito, bases de datos de creación de empresas desde Cámara de Comercio y Secretaría de hacienda</t>
  </si>
  <si>
    <t>Identificación de micrempresasy emprendimientos verdes y circulares y análisis del involucramiento en la EC del Distrito</t>
  </si>
  <si>
    <t>Mapa de actores claves del sector que harán parte del modelo de gobernanza; Gremio o actor identificado para la presepresentación de emprendimientos verdes y circulares</t>
  </si>
  <si>
    <t>Aumento de recursos para apoyo a microempresas y emprendimientos verdes y circulares</t>
  </si>
  <si>
    <t>20% de destinación del monto de microcréditos para microempresas y emprendimientos de economía circular</t>
  </si>
  <si>
    <t>Plan de Desarrollo Distrito de Medellín 2024-2027. Meta 150.000 microcréditos para todo tipo de empresas. (Promedio por microcrédito 2 millones) Valor calculado para 4 años</t>
  </si>
  <si>
    <t>VALOR TOTAL BENEFICIOS (sumatoria de los valores netos de cada beneficio)</t>
  </si>
  <si>
    <t>VALOR TOTAL DE LOS INSUMOS (Sumatoria del valor de los insumos)</t>
  </si>
  <si>
    <t>El valor total de los insumos corresponde a lo que le vale al Distrito implementar los beneficios considerados para el sector privado, en este sentido se suma lo que este tendría que aportar y se resta los impuestos, que corresponden a lo que dejaría de recibir.</t>
  </si>
  <si>
    <t>SROI</t>
  </si>
  <si>
    <t>toneladas</t>
  </si>
  <si>
    <t>65% de todos los residuos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</si>
</sst>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4" borderId="1" xfId="0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horizontal="center" vertical="center" wrapText="1"/>
    </xf>
    <xf numFmtId="0" fontId="0" fillId="6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/>
    <xf numFmtId="164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 wrapText="1"/>
    </xf>
    <xf numFmtId="0" fontId="0" fillId="6" borderId="0" xfId="0" applyFill="1" applyAlignment="1">
      <alignment wrapText="1"/>
    </xf>
    <xf numFmtId="164" fontId="0" fillId="6" borderId="0" xfId="1" applyNumberFormat="1" applyFont="1" applyFill="1"/>
    <xf numFmtId="164" fontId="0" fillId="0" borderId="0" xfId="1" applyNumberFormat="1" applyFont="1"/>
    <xf numFmtId="11" fontId="0" fillId="0" borderId="0" xfId="0" applyNumberFormat="1"/>
    <xf numFmtId="44" fontId="0" fillId="5" borderId="1" xfId="1" applyFont="1" applyFill="1" applyBorder="1"/>
    <xf numFmtId="2" fontId="0" fillId="5" borderId="1" xfId="0" applyNumberFormat="1" applyFill="1" applyBorder="1"/>
    <xf numFmtId="0" fontId="1" fillId="6" borderId="0" xfId="0" applyFont="1" applyFill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7263B-9D41-4674-9DC0-9975EE6AC817}">
  <dimension ref="B3:D8"/>
  <sheetViews>
    <sheetView workbookViewId="0">
      <selection activeCell="I12" sqref="I12"/>
    </sheetView>
  </sheetViews>
  <sheetFormatPr baseColWidth="10" defaultColWidth="11.44140625" defaultRowHeight="14.4" x14ac:dyDescent="0.3"/>
  <cols>
    <col min="2" max="2" width="17.33203125" customWidth="1"/>
    <col min="3" max="3" width="52.6640625" customWidth="1"/>
    <col min="4" max="4" width="12.44140625" customWidth="1"/>
  </cols>
  <sheetData>
    <row r="3" spans="2:4" x14ac:dyDescent="0.3">
      <c r="B3" s="19" t="s">
        <v>0</v>
      </c>
      <c r="C3" s="19" t="s">
        <v>1</v>
      </c>
      <c r="D3" s="19" t="s">
        <v>2</v>
      </c>
    </row>
    <row r="4" spans="2:4" ht="43.2" x14ac:dyDescent="0.3">
      <c r="B4" s="20" t="s">
        <v>3</v>
      </c>
      <c r="C4" s="21" t="s">
        <v>4</v>
      </c>
      <c r="D4" s="21" t="s">
        <v>5</v>
      </c>
    </row>
    <row r="5" spans="2:4" ht="28.8" x14ac:dyDescent="0.3">
      <c r="B5" s="20" t="s">
        <v>6</v>
      </c>
      <c r="C5" s="21" t="s">
        <v>7</v>
      </c>
      <c r="D5" s="21" t="s">
        <v>8</v>
      </c>
    </row>
    <row r="6" spans="2:4" ht="28.8" x14ac:dyDescent="0.3">
      <c r="B6" s="20" t="s">
        <v>9</v>
      </c>
      <c r="C6" s="21" t="s">
        <v>10</v>
      </c>
      <c r="D6" s="21" t="s">
        <v>5</v>
      </c>
    </row>
    <row r="7" spans="2:4" ht="28.8" x14ac:dyDescent="0.3">
      <c r="B7" s="20" t="s">
        <v>11</v>
      </c>
      <c r="C7" s="21" t="s">
        <v>12</v>
      </c>
      <c r="D7" s="21" t="s">
        <v>5</v>
      </c>
    </row>
    <row r="8" spans="2:4" ht="43.2" x14ac:dyDescent="0.3">
      <c r="B8" s="20" t="s">
        <v>13</v>
      </c>
      <c r="C8" s="21" t="s">
        <v>14</v>
      </c>
      <c r="D8" s="2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E9E07-E27A-4E97-9C84-D19857627452}">
  <dimension ref="A2:Q31"/>
  <sheetViews>
    <sheetView tabSelected="1" topLeftCell="F5" zoomScale="85" zoomScaleNormal="85" workbookViewId="0">
      <selection activeCell="K8" sqref="K8"/>
    </sheetView>
  </sheetViews>
  <sheetFormatPr baseColWidth="10" defaultColWidth="11.44140625" defaultRowHeight="14.4" x14ac:dyDescent="0.3"/>
  <cols>
    <col min="1" max="1" width="6" customWidth="1"/>
    <col min="2" max="2" width="26.44140625" customWidth="1"/>
    <col min="3" max="3" width="38.33203125" customWidth="1"/>
    <col min="4" max="4" width="58.6640625" customWidth="1"/>
    <col min="5" max="5" width="48.6640625" customWidth="1"/>
    <col min="6" max="6" width="36.6640625" customWidth="1"/>
    <col min="7" max="7" width="22.109375" customWidth="1"/>
    <col min="8" max="8" width="45.33203125" customWidth="1"/>
    <col min="9" max="9" width="21.5546875" customWidth="1"/>
    <col min="10" max="10" width="19.109375" bestFit="1" customWidth="1"/>
    <col min="11" max="11" width="42.5546875" customWidth="1"/>
    <col min="12" max="12" width="29.33203125" customWidth="1"/>
    <col min="13" max="13" width="22.5546875" customWidth="1"/>
    <col min="14" max="14" width="23.33203125" customWidth="1"/>
    <col min="15" max="15" width="22.6640625" customWidth="1"/>
    <col min="16" max="16" width="24.88671875" customWidth="1"/>
    <col min="17" max="17" width="49.44140625" customWidth="1"/>
  </cols>
  <sheetData>
    <row r="2" spans="1:17" ht="21" x14ac:dyDescent="0.4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7" ht="21" x14ac:dyDescent="0.4">
      <c r="B3" s="34" t="s">
        <v>16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7" ht="21" x14ac:dyDescent="0.4">
      <c r="B4" s="8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7" ht="18" x14ac:dyDescent="0.35">
      <c r="B5" s="35" t="s">
        <v>18</v>
      </c>
      <c r="C5" s="35"/>
      <c r="D5" s="35"/>
      <c r="E5" s="35"/>
      <c r="F5" s="35"/>
      <c r="G5" s="35"/>
      <c r="H5" s="36" t="s">
        <v>19</v>
      </c>
      <c r="I5" s="36"/>
      <c r="J5" s="36"/>
      <c r="K5" s="36"/>
      <c r="L5" s="36"/>
      <c r="M5" s="36"/>
      <c r="N5" s="36"/>
      <c r="O5" s="36"/>
      <c r="P5" s="36"/>
    </row>
    <row r="6" spans="1:17" ht="57.6" x14ac:dyDescent="0.3">
      <c r="B6" s="4" t="s">
        <v>0</v>
      </c>
      <c r="C6" s="4" t="s">
        <v>1</v>
      </c>
      <c r="D6" s="5" t="s">
        <v>20</v>
      </c>
      <c r="E6" s="5" t="s">
        <v>21</v>
      </c>
      <c r="F6" s="5" t="s">
        <v>22</v>
      </c>
      <c r="G6" s="4" t="s">
        <v>23</v>
      </c>
      <c r="H6" s="1" t="s">
        <v>24</v>
      </c>
      <c r="I6" s="2" t="s">
        <v>25</v>
      </c>
      <c r="J6" s="1" t="s">
        <v>26</v>
      </c>
      <c r="K6" s="2" t="s">
        <v>27</v>
      </c>
      <c r="L6" s="2" t="s">
        <v>28</v>
      </c>
      <c r="M6" s="2" t="s">
        <v>29</v>
      </c>
      <c r="N6" s="2" t="s">
        <v>30</v>
      </c>
      <c r="O6" s="2" t="s">
        <v>31</v>
      </c>
      <c r="P6" s="2" t="s">
        <v>32</v>
      </c>
    </row>
    <row r="7" spans="1:17" ht="57.6" x14ac:dyDescent="0.3">
      <c r="B7" s="37" t="s">
        <v>33</v>
      </c>
      <c r="C7" s="9" t="s">
        <v>34</v>
      </c>
      <c r="D7" s="9" t="s">
        <v>35</v>
      </c>
      <c r="E7" s="9" t="s">
        <v>36</v>
      </c>
      <c r="F7" s="9" t="s">
        <v>37</v>
      </c>
      <c r="G7" s="9" t="s">
        <v>38</v>
      </c>
      <c r="H7" s="13" t="s">
        <v>39</v>
      </c>
      <c r="I7" s="15" t="s">
        <v>40</v>
      </c>
      <c r="J7" s="16">
        <f>125000000*4168</f>
        <v>521000000000</v>
      </c>
      <c r="K7" s="15" t="s">
        <v>41</v>
      </c>
      <c r="L7" s="25">
        <f>J7*0.032*0.75</f>
        <v>12504000000</v>
      </c>
      <c r="M7" s="40" t="s">
        <v>42</v>
      </c>
      <c r="N7" s="40" t="s">
        <v>43</v>
      </c>
      <c r="O7" s="40" t="s">
        <v>44</v>
      </c>
      <c r="P7" s="22">
        <f>+L7</f>
        <v>12504000000</v>
      </c>
      <c r="Q7" s="33" t="s">
        <v>45</v>
      </c>
    </row>
    <row r="8" spans="1:17" ht="58.95" customHeight="1" x14ac:dyDescent="0.3">
      <c r="B8" s="38"/>
      <c r="C8" s="9" t="s">
        <v>46</v>
      </c>
      <c r="D8" s="9" t="s">
        <v>47</v>
      </c>
      <c r="E8" s="9" t="s">
        <v>48</v>
      </c>
      <c r="F8" s="9" t="s">
        <v>49</v>
      </c>
      <c r="G8" s="9" t="s">
        <v>50</v>
      </c>
      <c r="H8" s="13" t="s">
        <v>51</v>
      </c>
      <c r="I8" s="17" t="s">
        <v>40</v>
      </c>
      <c r="J8" s="18">
        <f>800000000+1400000000</f>
        <v>2200000000</v>
      </c>
      <c r="K8" s="13" t="s">
        <v>52</v>
      </c>
      <c r="L8" s="24">
        <f>J8*0.08*3</f>
        <v>528000000</v>
      </c>
      <c r="M8" s="41"/>
      <c r="N8" s="41"/>
      <c r="O8" s="41"/>
      <c r="P8" s="22">
        <f t="shared" ref="P8:P11" si="0">+L8</f>
        <v>528000000</v>
      </c>
      <c r="Q8" s="33"/>
    </row>
    <row r="9" spans="1:17" ht="78.75" customHeight="1" x14ac:dyDescent="0.3">
      <c r="B9" s="38"/>
      <c r="C9" s="9" t="s">
        <v>53</v>
      </c>
      <c r="D9" s="9" t="s">
        <v>54</v>
      </c>
      <c r="E9" s="9" t="s">
        <v>55</v>
      </c>
      <c r="F9" s="9" t="s">
        <v>56</v>
      </c>
      <c r="G9" s="9" t="s">
        <v>57</v>
      </c>
      <c r="H9" s="13" t="s">
        <v>58</v>
      </c>
      <c r="I9" s="17" t="s">
        <v>40</v>
      </c>
      <c r="J9" s="18">
        <f>21164575</f>
        <v>21164575</v>
      </c>
      <c r="K9" s="15" t="s">
        <v>59</v>
      </c>
      <c r="L9" s="24">
        <f>21164575*80</f>
        <v>1693166000</v>
      </c>
      <c r="M9" s="41"/>
      <c r="N9" s="41"/>
      <c r="O9" s="41"/>
      <c r="P9" s="22">
        <f t="shared" si="0"/>
        <v>1693166000</v>
      </c>
      <c r="Q9" s="33"/>
    </row>
    <row r="10" spans="1:17" ht="73.5" customHeight="1" x14ac:dyDescent="0.3">
      <c r="B10" s="38"/>
      <c r="C10" s="9" t="s">
        <v>60</v>
      </c>
      <c r="D10" s="9" t="s">
        <v>61</v>
      </c>
      <c r="E10" s="9" t="s">
        <v>62</v>
      </c>
      <c r="F10" s="9" t="s">
        <v>63</v>
      </c>
      <c r="G10" s="9" t="s">
        <v>64</v>
      </c>
      <c r="H10" s="14" t="s">
        <v>65</v>
      </c>
      <c r="I10" s="17" t="s">
        <v>40</v>
      </c>
      <c r="J10" s="18">
        <v>300000000</v>
      </c>
      <c r="K10" s="13" t="s">
        <v>66</v>
      </c>
      <c r="L10" s="23">
        <f>J10*100%</f>
        <v>300000000</v>
      </c>
      <c r="M10" s="41"/>
      <c r="N10" s="41"/>
      <c r="O10" s="41"/>
      <c r="P10" s="22">
        <f t="shared" si="0"/>
        <v>300000000</v>
      </c>
      <c r="Q10" s="33"/>
    </row>
    <row r="11" spans="1:17" ht="72" customHeight="1" x14ac:dyDescent="0.3">
      <c r="B11" s="39"/>
      <c r="C11" s="9" t="s">
        <v>67</v>
      </c>
      <c r="D11" s="9" t="s">
        <v>68</v>
      </c>
      <c r="E11" s="9" t="s">
        <v>69</v>
      </c>
      <c r="F11" s="9" t="s">
        <v>70</v>
      </c>
      <c r="G11" s="9" t="s">
        <v>71</v>
      </c>
      <c r="H11" s="14" t="s">
        <v>72</v>
      </c>
      <c r="I11" s="17" t="s">
        <v>40</v>
      </c>
      <c r="J11" s="18">
        <v>300000000000</v>
      </c>
      <c r="K11" s="13" t="s">
        <v>73</v>
      </c>
      <c r="L11" s="23">
        <f>J11*0.2*75%</f>
        <v>45000000000</v>
      </c>
      <c r="M11" s="42"/>
      <c r="N11" s="42"/>
      <c r="O11" s="42"/>
      <c r="P11" s="22">
        <f t="shared" si="0"/>
        <v>45000000000</v>
      </c>
      <c r="Q11" s="33"/>
    </row>
    <row r="12" spans="1:17" ht="57.6" x14ac:dyDescent="0.3">
      <c r="A12" s="12"/>
      <c r="B12" s="10"/>
      <c r="C12" s="11"/>
      <c r="D12" s="11"/>
      <c r="E12" s="11"/>
      <c r="F12" s="11"/>
      <c r="G12" s="11"/>
      <c r="O12" s="6" t="s">
        <v>74</v>
      </c>
      <c r="P12" s="30">
        <f>SUM(P7:P11)</f>
        <v>60025166000</v>
      </c>
    </row>
    <row r="13" spans="1:17" s="12" customFormat="1" ht="89.4" customHeight="1" x14ac:dyDescent="0.3">
      <c r="B13" s="10"/>
      <c r="C13" s="11"/>
      <c r="D13" s="11"/>
      <c r="E13" s="11"/>
      <c r="F13" s="11"/>
      <c r="G13" s="11"/>
      <c r="I13" s="26"/>
      <c r="O13" s="6" t="s">
        <v>75</v>
      </c>
      <c r="P13" s="30">
        <f>+P12-L9</f>
        <v>58332000000</v>
      </c>
      <c r="Q13" s="32" t="s">
        <v>76</v>
      </c>
    </row>
    <row r="14" spans="1:17" s="12" customFormat="1" ht="18" x14ac:dyDescent="0.35">
      <c r="B14" s="10"/>
      <c r="C14" s="11"/>
      <c r="D14" s="11"/>
      <c r="E14" s="11"/>
      <c r="F14" s="11"/>
      <c r="G14" s="11"/>
      <c r="O14" s="7" t="s">
        <v>77</v>
      </c>
      <c r="P14" s="31">
        <f>+P12/P13</f>
        <v>1.0290263663169443</v>
      </c>
    </row>
    <row r="15" spans="1:17" s="12" customFormat="1" x14ac:dyDescent="0.3">
      <c r="B15" s="10"/>
      <c r="C15" s="11"/>
      <c r="D15" s="11"/>
      <c r="E15" s="11"/>
      <c r="F15" s="11"/>
      <c r="G15" s="11"/>
    </row>
    <row r="16" spans="1:17" s="12" customFormat="1" x14ac:dyDescent="0.3">
      <c r="B16" s="10"/>
      <c r="C16" s="11"/>
      <c r="D16" s="11"/>
      <c r="E16" s="11"/>
      <c r="F16" s="11"/>
      <c r="G16" s="11"/>
    </row>
    <row r="17" spans="2:16" s="12" customFormat="1" x14ac:dyDescent="0.3">
      <c r="B17" s="10"/>
      <c r="C17" s="11"/>
      <c r="D17" s="11"/>
      <c r="E17" s="11"/>
      <c r="F17" s="11"/>
      <c r="G17" s="11"/>
    </row>
    <row r="18" spans="2:16" s="12" customFormat="1" x14ac:dyDescent="0.3">
      <c r="B18" s="10"/>
      <c r="C18" s="11"/>
      <c r="D18" s="11"/>
      <c r="E18" s="11"/>
      <c r="F18" s="11"/>
      <c r="G18" s="11"/>
    </row>
    <row r="19" spans="2:16" s="12" customFormat="1" x14ac:dyDescent="0.3">
      <c r="B19" s="10"/>
      <c r="C19" s="11"/>
      <c r="D19" s="11"/>
      <c r="E19" s="11"/>
      <c r="F19" s="11"/>
      <c r="G19" s="11"/>
    </row>
    <row r="20" spans="2:16" s="12" customFormat="1" x14ac:dyDescent="0.3">
      <c r="B20" s="10"/>
      <c r="C20" s="11"/>
      <c r="D20" s="11"/>
      <c r="E20" s="11"/>
      <c r="F20" s="11"/>
      <c r="G20" s="11"/>
    </row>
    <row r="21" spans="2:16" s="12" customFormat="1" x14ac:dyDescent="0.3">
      <c r="B21" s="10"/>
      <c r="C21" s="11"/>
      <c r="D21" s="11"/>
      <c r="E21" s="11"/>
      <c r="F21" s="11"/>
      <c r="G21" s="11"/>
    </row>
    <row r="22" spans="2:16" s="12" customFormat="1" x14ac:dyDescent="0.3">
      <c r="B22" s="10"/>
      <c r="C22" s="11"/>
      <c r="D22" s="11"/>
      <c r="E22" s="11"/>
      <c r="F22" s="11"/>
      <c r="G22" s="11"/>
    </row>
    <row r="24" spans="2:16" hidden="1" x14ac:dyDescent="0.3">
      <c r="L24" s="28"/>
    </row>
    <row r="25" spans="2:16" hidden="1" x14ac:dyDescent="0.3">
      <c r="M25" s="29"/>
      <c r="N25" s="12">
        <v>2024</v>
      </c>
      <c r="O25" s="12">
        <v>1453000</v>
      </c>
      <c r="P25" s="12" t="s">
        <v>78</v>
      </c>
    </row>
    <row r="26" spans="2:16" hidden="1" x14ac:dyDescent="0.3">
      <c r="N26" s="12">
        <v>2030</v>
      </c>
      <c r="O26" s="12" t="s">
        <v>79</v>
      </c>
      <c r="P26" s="12"/>
    </row>
    <row r="27" spans="2:16" hidden="1" x14ac:dyDescent="0.3">
      <c r="N27" s="12"/>
      <c r="O27" s="12"/>
      <c r="P27" s="12"/>
    </row>
    <row r="28" spans="2:16" hidden="1" x14ac:dyDescent="0.3">
      <c r="N28" s="12"/>
      <c r="O28" s="27">
        <f>76000*O25*35%</f>
        <v>38649800000</v>
      </c>
      <c r="P28" s="12"/>
    </row>
    <row r="29" spans="2:16" hidden="1" x14ac:dyDescent="0.3">
      <c r="N29" s="12"/>
      <c r="O29" s="27">
        <f>+O28*3</f>
        <v>115949400000</v>
      </c>
      <c r="P29" s="12"/>
    </row>
    <row r="30" spans="2:16" hidden="1" x14ac:dyDescent="0.3">
      <c r="N30" s="12"/>
      <c r="O30" s="12"/>
      <c r="P30" s="12"/>
    </row>
    <row r="31" spans="2:16" hidden="1" x14ac:dyDescent="0.3"/>
  </sheetData>
  <mergeCells count="9">
    <mergeCell ref="Q7:Q11"/>
    <mergeCell ref="B2:P2"/>
    <mergeCell ref="B3:P3"/>
    <mergeCell ref="B5:G5"/>
    <mergeCell ref="H5:P5"/>
    <mergeCell ref="B7:B11"/>
    <mergeCell ref="M7:M11"/>
    <mergeCell ref="N7:N11"/>
    <mergeCell ref="O7: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GRUPOS DE INTERÉS</vt:lpstr>
      <vt:lpstr>TEORÍA DEL CAMBIO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SANTIAGO ECHEVERRI HERNÁNDEZ</dc:creator>
  <cp:keywords/>
  <dc:description/>
  <cp:lastModifiedBy>Gutierrez, Sara (Consultor/Contratista COL)</cp:lastModifiedBy>
  <cp:revision/>
  <dcterms:created xsi:type="dcterms:W3CDTF">2023-11-07T14:07:18Z</dcterms:created>
  <dcterms:modified xsi:type="dcterms:W3CDTF">2025-05-28T23:35:45Z</dcterms:modified>
  <cp:category/>
  <cp:contentStatus/>
</cp:coreProperties>
</file>